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xWindow="9210" windowWidth="9210" windowHeight="6555" tabRatio="833"/>
  </bookViews>
  <sheets>
    <sheet name="主页" sheetId="1" r:id="rId1"/>
    <sheet name="TC预估" sheetId="2" r:id="rId2"/>
    <sheet name="工时配置" sheetId="3" r:id="rId3"/>
    <sheet name="排班请求" sheetId="4" r:id="rId4"/>
    <sheet name="管理组班表&amp;事项" sheetId="5" r:id="rId5"/>
    <sheet name="星期一" sheetId="6" r:id="rId6"/>
    <sheet name="星期二" sheetId="7" r:id="rId7"/>
    <sheet name="星期三" sheetId="8" r:id="rId8"/>
    <sheet name="星期四" sheetId="9" r:id="rId9"/>
    <sheet name="星期五" sheetId="10" r:id="rId10"/>
    <sheet name="星期六" sheetId="11" r:id="rId11"/>
    <sheet name="星期日" sheetId="12" r:id="rId12"/>
    <sheet name="工时汇总" sheetId="13" r:id="rId13"/>
    <sheet name="工资计算单" sheetId="16" r:id="rId14"/>
    <sheet name="个人工资查询" sheetId="17" r:id="rId15"/>
    <sheet name="帮助" sheetId="15" r:id="rId16"/>
  </sheets>
  <definedNames>
    <definedName name="_xlnm.Print_Area" localSheetId="5">星期一!$C$1:$AR$43</definedName>
    <definedName name="_xlnm.Print_Area" localSheetId="6">星期二!$C$1:$AR$54</definedName>
    <definedName name="_xlnm.Print_Area" localSheetId="7">星期三!$C$1:$AR$54</definedName>
    <definedName name="_xlnm.Print_Area" localSheetId="8">星期四!$C$1:$AR$54</definedName>
    <definedName name="_xlnm.Print_Area" localSheetId="9">星期五!$C$1:$AR$54</definedName>
    <definedName name="_xlnm.Print_Area" localSheetId="10">星期六!$C$1:$AR$54</definedName>
    <definedName name="_xlnm.Print_Area" localSheetId="11">星期日!$C$1:$AR$54</definedName>
    <definedName name="_xlnm.Print_Area" localSheetId="3">排班请求!$B$1:$S$46</definedName>
  </definedNames>
  <calcPr calcId="144525"/>
</workbook>
</file>

<file path=xl/comments1.xml><?xml version="1.0" encoding="utf-8"?>
<comments xmlns="http://schemas.openxmlformats.org/spreadsheetml/2006/main">
  <authors>
    <author>FW</author>
  </authors>
  <commentList>
    <comment ref="J6" authorId="0">
      <text>
        <r>
          <rPr>
            <sz val="9"/>
            <rFont val="宋体"/>
            <charset val="134"/>
          </rPr>
          <t>备注：
包含迟到、旷工</t>
        </r>
      </text>
    </comment>
    <comment ref="V6" authorId="0">
      <text>
        <r>
          <rPr>
            <sz val="9"/>
            <rFont val="宋体"/>
            <charset val="134"/>
          </rPr>
          <t xml:space="preserve">备注：事假、请假
</t>
        </r>
      </text>
    </comment>
  </commentList>
</comments>
</file>

<file path=xl/comments2.xml><?xml version="1.0" encoding="utf-8"?>
<comments xmlns="http://schemas.openxmlformats.org/spreadsheetml/2006/main">
  <authors>
    <author>FW</author>
  </authors>
  <commentList>
    <comment ref="K4" authorId="0">
      <text>
        <r>
          <rPr>
            <sz val="9"/>
            <rFont val="宋体"/>
            <charset val="134"/>
          </rPr>
          <t>备注：
包含迟到、旷工</t>
        </r>
      </text>
    </comment>
    <comment ref="W4" authorId="0">
      <text>
        <r>
          <rPr>
            <sz val="9"/>
            <rFont val="宋体"/>
            <charset val="134"/>
          </rPr>
          <t xml:space="preserve">备注：事假、请假
</t>
        </r>
      </text>
    </comment>
  </commentList>
</comments>
</file>

<file path=xl/sharedStrings.xml><?xml version="1.0" encoding="utf-8"?>
<sst xmlns="http://schemas.openxmlformats.org/spreadsheetml/2006/main" count="217">
  <si>
    <t>排班周期</t>
  </si>
  <si>
    <t>-</t>
  </si>
  <si>
    <t>餐厅经理</t>
  </si>
  <si>
    <t>排班经理</t>
  </si>
  <si>
    <t>主页</t>
  </si>
  <si>
    <t>TC预估</t>
  </si>
  <si>
    <t>工时配置</t>
  </si>
  <si>
    <t>员工排班请求</t>
  </si>
  <si>
    <t>管理组班表/每周计划事项</t>
  </si>
  <si>
    <t>周期班表</t>
  </si>
  <si>
    <t>工时统计</t>
  </si>
  <si>
    <t>薪资核算及查询</t>
  </si>
  <si>
    <t>帮助</t>
  </si>
  <si>
    <t>取值日期</t>
  </si>
  <si>
    <t>参考平均</t>
  </si>
  <si>
    <t>调整</t>
  </si>
  <si>
    <t>预估取值</t>
  </si>
  <si>
    <t>时段</t>
  </si>
  <si>
    <t>营业额</t>
  </si>
  <si>
    <t>TC</t>
  </si>
  <si>
    <t>营业额数组</t>
  </si>
  <si>
    <t>10:00~10:30</t>
  </si>
  <si>
    <t>10:30~11:00</t>
  </si>
  <si>
    <t>11:00~11:30</t>
  </si>
  <si>
    <t>11:30~12:00</t>
  </si>
  <si>
    <t>12:00~12:30</t>
  </si>
  <si>
    <t>12:30~13:00</t>
  </si>
  <si>
    <t>13:00~13:30</t>
  </si>
  <si>
    <t>13:30~14:00</t>
  </si>
  <si>
    <t>14:00~14:30</t>
  </si>
  <si>
    <t>TC数组</t>
  </si>
  <si>
    <t>14:30~15:00</t>
  </si>
  <si>
    <t>15:00~15:30</t>
  </si>
  <si>
    <t>15:30~16:00</t>
  </si>
  <si>
    <t>16:00~16:30</t>
  </si>
  <si>
    <t>16:30~17:00</t>
  </si>
  <si>
    <t>17:00~17:30</t>
  </si>
  <si>
    <t>17:30~18:00</t>
  </si>
  <si>
    <t>18:00~18:30</t>
  </si>
  <si>
    <t>18:30~19:00</t>
  </si>
  <si>
    <t>19:00~19:30</t>
  </si>
  <si>
    <t>19:30~20:00</t>
  </si>
  <si>
    <t>20:00~20:30</t>
  </si>
  <si>
    <t>20:30~21:00</t>
  </si>
  <si>
    <t>21:00~21:30</t>
  </si>
  <si>
    <t>21:30~22:00</t>
  </si>
  <si>
    <t>合计</t>
  </si>
  <si>
    <t>可变工时配置表</t>
  </si>
  <si>
    <t>固定工时表</t>
  </si>
  <si>
    <t>设置TC</t>
  </si>
  <si>
    <t>可变工时合计</t>
  </si>
  <si>
    <t>生产区工作站需求人数</t>
  </si>
  <si>
    <t>服务区工作站需求人数</t>
  </si>
  <si>
    <t>小计</t>
  </si>
  <si>
    <t>岗位1</t>
  </si>
  <si>
    <t>岗位2</t>
  </si>
  <si>
    <t>岗位3</t>
  </si>
  <si>
    <t>岗位4</t>
  </si>
  <si>
    <t>岗位5</t>
  </si>
  <si>
    <t>岗位6</t>
  </si>
  <si>
    <t>岗位7</t>
  </si>
  <si>
    <t>岗位8</t>
  </si>
  <si>
    <t>岗位9</t>
  </si>
  <si>
    <t>岗位10</t>
  </si>
  <si>
    <t>7：30</t>
  </si>
  <si>
    <t>8:30</t>
  </si>
  <si>
    <t>9:30</t>
  </si>
  <si>
    <t>10:30</t>
  </si>
  <si>
    <t>11:30</t>
  </si>
  <si>
    <t>12:30</t>
  </si>
  <si>
    <t>13:30</t>
  </si>
  <si>
    <t>14:30</t>
  </si>
  <si>
    <t>15:30</t>
  </si>
  <si>
    <t>16:30</t>
  </si>
  <si>
    <t>17:30</t>
  </si>
  <si>
    <t>18:30</t>
  </si>
  <si>
    <t>19:30</t>
  </si>
  <si>
    <t>20:30</t>
  </si>
  <si>
    <t>21:30</t>
  </si>
  <si>
    <t>22:30</t>
  </si>
  <si>
    <t>23:30</t>
  </si>
  <si>
    <t>岗位列表</t>
  </si>
  <si>
    <t>厨房开档</t>
  </si>
  <si>
    <t>大堂开档</t>
  </si>
  <si>
    <t>厨房预烊</t>
  </si>
  <si>
    <t>大堂预烊</t>
  </si>
  <si>
    <t>厨房打烊</t>
  </si>
  <si>
    <t>大堂打烊</t>
  </si>
  <si>
    <t>日清</t>
  </si>
  <si>
    <t>周清</t>
  </si>
  <si>
    <t>派单</t>
  </si>
  <si>
    <t>收货</t>
  </si>
  <si>
    <t>生产</t>
  </si>
  <si>
    <t>训练</t>
  </si>
  <si>
    <t>洗碗</t>
  </si>
  <si>
    <t>凉菜</t>
  </si>
  <si>
    <t>炒制</t>
  </si>
  <si>
    <t>分装</t>
  </si>
  <si>
    <t>外卖</t>
  </si>
  <si>
    <t>姓名</t>
  </si>
  <si>
    <t>职位</t>
  </si>
  <si>
    <t>已排工时</t>
  </si>
  <si>
    <t>星期一</t>
  </si>
  <si>
    <t>星期二</t>
  </si>
  <si>
    <t>星期三</t>
  </si>
  <si>
    <t>星期四</t>
  </si>
  <si>
    <t>星期五</t>
  </si>
  <si>
    <t>星期六</t>
  </si>
  <si>
    <t>星期日</t>
  </si>
  <si>
    <t>备 注</t>
  </si>
  <si>
    <t>每日工时汇总</t>
  </si>
  <si>
    <t>备注</t>
  </si>
  <si>
    <t>全职</t>
  </si>
  <si>
    <t>兼职</t>
  </si>
  <si>
    <t>姓名1</t>
  </si>
  <si>
    <t>姓名2</t>
  </si>
  <si>
    <t>管理组排班表</t>
  </si>
  <si>
    <t>日期</t>
  </si>
  <si>
    <t>黄景成</t>
  </si>
  <si>
    <t>二副经理</t>
  </si>
  <si>
    <t>08:00-17:00</t>
  </si>
  <si>
    <t>事项</t>
  </si>
  <si>
    <t>计划事项1</t>
  </si>
  <si>
    <t>人员培训</t>
  </si>
  <si>
    <t>计划事项2</t>
  </si>
  <si>
    <t>巡店</t>
  </si>
  <si>
    <t>受训人</t>
  </si>
  <si>
    <t>训练员</t>
  </si>
  <si>
    <t>训练岗位</t>
  </si>
  <si>
    <t>张三</t>
  </si>
  <si>
    <t>李四</t>
  </si>
  <si>
    <t>泊位</t>
  </si>
  <si>
    <t>餐 厅 排 班 表</t>
  </si>
  <si>
    <t>管理组</t>
  </si>
  <si>
    <t>时间</t>
  </si>
  <si>
    <t>特殊事项备注：</t>
  </si>
  <si>
    <t>训练计划：</t>
  </si>
  <si>
    <t>餐厅经理签名：</t>
  </si>
  <si>
    <t>全日预估Sales:</t>
  </si>
  <si>
    <t>A</t>
  </si>
  <si>
    <t>全日预估Tc:</t>
  </si>
  <si>
    <t>B</t>
  </si>
  <si>
    <t>全日预估Ac:</t>
  </si>
  <si>
    <t>C</t>
  </si>
  <si>
    <t>全日排班TCPMH:</t>
  </si>
  <si>
    <t>D</t>
  </si>
  <si>
    <t>全日排班工时：</t>
  </si>
  <si>
    <t>排班工时差异：</t>
  </si>
  <si>
    <t>固定</t>
  </si>
  <si>
    <t>预估时段营业额</t>
  </si>
  <si>
    <t>预估TC</t>
  </si>
  <si>
    <t>可变</t>
  </si>
  <si>
    <t>实际TC</t>
  </si>
  <si>
    <t>目标工时合计</t>
  </si>
  <si>
    <t>排班工时合计</t>
  </si>
  <si>
    <t>排班工时差异</t>
  </si>
  <si>
    <t>排班需求</t>
  </si>
  <si>
    <t>岗位</t>
  </si>
  <si>
    <t>7:30</t>
  </si>
  <si>
    <t>工时</t>
  </si>
  <si>
    <t>工时汇总表</t>
  </si>
  <si>
    <t>数据复制区域</t>
  </si>
  <si>
    <t>已有工时</t>
  </si>
  <si>
    <t>累计工时</t>
  </si>
  <si>
    <t>工资计算单</t>
  </si>
  <si>
    <t>序号</t>
  </si>
  <si>
    <t>人 员 信 息</t>
  </si>
  <si>
    <t>考 勤 信 息</t>
  </si>
  <si>
    <t>应 发 工 资</t>
  </si>
  <si>
    <t>应 扣 款 项</t>
  </si>
  <si>
    <t>税前工资</t>
  </si>
  <si>
    <t>个人所得税</t>
  </si>
  <si>
    <t>实发工资</t>
  </si>
  <si>
    <t>工号</t>
  </si>
  <si>
    <t>入职日期</t>
  </si>
  <si>
    <t>工龄</t>
  </si>
  <si>
    <t>出勤天数</t>
  </si>
  <si>
    <t>加班工时</t>
  </si>
  <si>
    <t>缺勤工时</t>
  </si>
  <si>
    <t>基本工资</t>
  </si>
  <si>
    <t>加班工资</t>
  </si>
  <si>
    <t>绩效工资</t>
  </si>
  <si>
    <t>住房补贴</t>
  </si>
  <si>
    <t>工龄补贴</t>
  </si>
  <si>
    <t>交通补贴</t>
  </si>
  <si>
    <t>餐费补贴</t>
  </si>
  <si>
    <t>其他</t>
  </si>
  <si>
    <t>考勤扣款</t>
  </si>
  <si>
    <t>社保医疗</t>
  </si>
  <si>
    <t>其他扣款</t>
  </si>
  <si>
    <t>主管</t>
  </si>
  <si>
    <t>行政专员</t>
  </si>
  <si>
    <t>陈宇明</t>
  </si>
  <si>
    <t>林晓霞</t>
  </si>
  <si>
    <t>实习生</t>
  </si>
  <si>
    <t>张淑慈</t>
  </si>
  <si>
    <t xml:space="preserve"> </t>
  </si>
  <si>
    <t>备注：表格设置公式，写入保护，如需撤销，请在工具栏中点击“工作表”中的“撤销保护”即可</t>
  </si>
  <si>
    <t>备注：如需制作工资条：1.请选中表头“                              ”      2.点击工具栏中的”HR助手“        3.点击”工资条生成器“即可完成</t>
  </si>
  <si>
    <t>人员工资查询</t>
  </si>
  <si>
    <t>说明</t>
  </si>
  <si>
    <t>step1-使用排班表流程：</t>
  </si>
  <si>
    <r>
      <rPr>
        <sz val="12"/>
        <color theme="1" tint="0.25"/>
        <rFont val="黑体"/>
        <charset val="134"/>
      </rPr>
      <t>1、填写主页的</t>
    </r>
    <r>
      <rPr>
        <u/>
        <sz val="12"/>
        <color rgb="FF326EEB"/>
        <rFont val="黑体"/>
        <charset val="134"/>
      </rPr>
      <t>排班周期</t>
    </r>
    <r>
      <rPr>
        <sz val="12"/>
        <color theme="1" tint="0.25"/>
        <rFont val="黑体"/>
        <charset val="134"/>
      </rPr>
      <t>，确定下周排班日期</t>
    </r>
  </si>
  <si>
    <t>2、填写前三周的实际营业额和交易次数（简称"TC"）</t>
  </si>
  <si>
    <t>3、填写固定工时和可变工时（产生交易次数时所需要的工时数）</t>
  </si>
  <si>
    <t>4、填写员工下周排班请求</t>
  </si>
  <si>
    <t>5、填写管理组的排班时间和计划下周事项</t>
  </si>
  <si>
    <t>6、开始排定班表（本系统采用线性计时制，极大提高人力效益）</t>
  </si>
  <si>
    <t>7、工时自动汇总</t>
  </si>
  <si>
    <t>8、月底工资核算</t>
  </si>
  <si>
    <t>step2-疑问解答：</t>
  </si>
  <si>
    <t>TC预估：填写前三周的营业额和TC后，会计算出每天的预估营业额，如出现节假日、活动促销、天气等因素影响，
可在调整项目中增减数据，已达到需求</t>
  </si>
  <si>
    <t>工时配置：可变工时：根据TC的变化可调整的每个岗位的工时数；固定工时:每天运营中，每个岗位固定的工时数，比如说
每天盘点需要1小时</t>
  </si>
  <si>
    <t>排班请求：提前一周收集员工下周的排班请求，提供时间的格式为"8-17"(08:00-17:00)</t>
  </si>
  <si>
    <t>管理组排班：时间格式为“08：00-17:00”</t>
  </si>
  <si>
    <t>计划事项&amp;训练：下周的重要事项填写以及新员工的训练计划</t>
  </si>
  <si>
    <t>排班：采用线性排班，在单元格中输入“1”为可变工时，输入“2”为固定工时，输入“3”为训练工时，线条的下方
可选择员工当天负责的岗位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</si>
</sst>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_ "/>
    <numFmt numFmtId="178" formatCode="yyyy/m/d;@"/>
    <numFmt numFmtId="179" formatCode="[$-804]aaaa;@"/>
    <numFmt numFmtId="180" formatCode="[$-804]aaa;@"/>
    <numFmt numFmtId="181" formatCode="0.00_);[Red]\(0.00\)"/>
    <numFmt numFmtId="182" formatCode="0.00_ "/>
    <numFmt numFmtId="183" formatCode="[=0]&quot;&quot;;General"/>
    <numFmt numFmtId="184" formatCode="m&quot;月&quot;d&quot;日&quot;;@"/>
  </numFmts>
  <fonts count="9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28"/>
      <color theme="1" tint="0.25"/>
      <name val="微软雅黑"/>
      <charset val="134"/>
    </font>
    <font>
      <b/>
      <sz val="16"/>
      <color theme="1" tint="0.25"/>
      <name val="黑体"/>
      <charset val="134"/>
    </font>
    <font>
      <b/>
      <sz val="11"/>
      <color rgb="FF326EEB"/>
      <name val="黑体"/>
      <charset val="134"/>
    </font>
    <font>
      <sz val="12"/>
      <color theme="1" tint="0.25"/>
      <name val="黑体"/>
      <charset val="134"/>
    </font>
    <font>
      <sz val="14"/>
      <color theme="1"/>
      <name val="黑体"/>
      <charset val="134"/>
    </font>
    <font>
      <b/>
      <sz val="24"/>
      <color rgb="FFC00000"/>
      <name val="黑体"/>
      <charset val="134"/>
    </font>
    <font>
      <sz val="11"/>
      <color rgb="FFC00000"/>
      <name val="宋体"/>
      <charset val="134"/>
      <scheme val="minor"/>
    </font>
    <font>
      <sz val="14"/>
      <color theme="0"/>
      <name val="黑体"/>
      <charset val="134"/>
    </font>
    <font>
      <b/>
      <sz val="11"/>
      <color theme="1" tint="0.35"/>
      <name val="黑体"/>
      <charset val="134"/>
    </font>
    <font>
      <sz val="36"/>
      <color theme="1"/>
      <name val="黑体"/>
      <charset val="134"/>
    </font>
    <font>
      <b/>
      <sz val="11"/>
      <name val="黑体"/>
      <charset val="134"/>
    </font>
    <font>
      <b/>
      <sz val="36"/>
      <color rgb="FFC00000"/>
      <name val="黑体"/>
      <charset val="134"/>
    </font>
    <font>
      <sz val="24"/>
      <color theme="1"/>
      <name val="黑体"/>
      <charset val="134"/>
    </font>
    <font>
      <b/>
      <sz val="12"/>
      <color theme="1"/>
      <name val="黑体"/>
      <charset val="134"/>
    </font>
    <font>
      <sz val="11"/>
      <color theme="1"/>
      <name val="微软雅黑"/>
      <charset val="134"/>
    </font>
    <font>
      <sz val="14"/>
      <color theme="1" tint="0.25"/>
      <name val="黑体"/>
      <charset val="134"/>
    </font>
    <font>
      <sz val="12"/>
      <color theme="1"/>
      <name val="微软雅黑"/>
      <charset val="134"/>
    </font>
    <font>
      <b/>
      <sz val="20"/>
      <color theme="1"/>
      <name val="汉仪旗黑-55简"/>
      <charset val="134"/>
    </font>
    <font>
      <sz val="12"/>
      <color theme="0"/>
      <name val="微软雅黑"/>
      <charset val="134"/>
    </font>
    <font>
      <sz val="18"/>
      <color theme="0"/>
      <name val="微软雅黑"/>
      <charset val="134"/>
    </font>
    <font>
      <b/>
      <sz val="12"/>
      <color theme="6" tint="-0.5"/>
      <name val="微软雅黑"/>
      <charset val="134"/>
    </font>
    <font>
      <sz val="12"/>
      <color theme="6" tint="-0.5"/>
      <name val="微软雅黑"/>
      <charset val="134"/>
    </font>
    <font>
      <b/>
      <sz val="10"/>
      <name val="微软雅黑"/>
      <charset val="134"/>
    </font>
    <font>
      <sz val="11"/>
      <color theme="0"/>
      <name val="微软雅黑"/>
      <charset val="134"/>
    </font>
    <font>
      <b/>
      <sz val="48"/>
      <name val="微软雅黑"/>
      <charset val="134"/>
    </font>
    <font>
      <b/>
      <sz val="36"/>
      <name val="微软雅黑"/>
      <charset val="134"/>
    </font>
    <font>
      <b/>
      <sz val="29"/>
      <name val="微软雅黑"/>
      <charset val="134"/>
    </font>
    <font>
      <b/>
      <sz val="26"/>
      <name val="微软雅黑"/>
      <charset val="134"/>
    </font>
    <font>
      <b/>
      <sz val="24"/>
      <name val="微软雅黑"/>
      <charset val="134"/>
    </font>
    <font>
      <sz val="26"/>
      <color theme="1"/>
      <name val="微软雅黑"/>
      <charset val="134"/>
    </font>
    <font>
      <b/>
      <sz val="26"/>
      <color theme="1"/>
      <name val="微软雅黑"/>
      <charset val="134"/>
    </font>
    <font>
      <sz val="47"/>
      <color theme="0"/>
      <name val="微软雅黑"/>
      <charset val="134"/>
    </font>
    <font>
      <b/>
      <sz val="36"/>
      <name val="Arial"/>
      <charset val="134"/>
    </font>
    <font>
      <sz val="36"/>
      <color theme="1"/>
      <name val="微软雅黑"/>
      <charset val="134"/>
    </font>
    <font>
      <sz val="48"/>
      <name val="微软雅黑"/>
      <charset val="134"/>
    </font>
    <font>
      <b/>
      <vertAlign val="superscript"/>
      <sz val="46"/>
      <name val="微软雅黑"/>
      <charset val="134"/>
    </font>
    <font>
      <b/>
      <sz val="90"/>
      <name val="黑体"/>
      <charset val="134"/>
    </font>
    <font>
      <b/>
      <sz val="25"/>
      <name val="微软雅黑"/>
      <charset val="134"/>
    </font>
    <font>
      <b/>
      <sz val="28"/>
      <name val="微软雅黑"/>
      <charset val="134"/>
    </font>
    <font>
      <b/>
      <sz val="24"/>
      <color theme="1"/>
      <name val="微软雅黑"/>
      <charset val="134"/>
    </font>
    <font>
      <b/>
      <sz val="11"/>
      <color theme="1"/>
      <name val="微软雅黑"/>
      <charset val="134"/>
    </font>
    <font>
      <b/>
      <i/>
      <sz val="20"/>
      <color rgb="FF0FB62A"/>
      <name val="阿里巴巴普惠体 B"/>
      <charset val="134"/>
    </font>
    <font>
      <b/>
      <i/>
      <sz val="11"/>
      <color rgb="FF0FB62A"/>
      <name val="阿里巴巴普惠体 B"/>
      <charset val="134"/>
    </font>
    <font>
      <b/>
      <sz val="11"/>
      <color theme="0"/>
      <name val="微软雅黑"/>
      <charset val="134"/>
    </font>
    <font>
      <sz val="11"/>
      <color theme="1" tint="0.25"/>
      <name val="微软雅黑"/>
      <charset val="134"/>
    </font>
    <font>
      <b/>
      <sz val="11"/>
      <color rgb="FF00B050"/>
      <name val="微软雅黑"/>
      <charset val="134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rgb="FFFF0000"/>
      <name val="微软雅黑"/>
      <charset val="134"/>
    </font>
    <font>
      <sz val="10"/>
      <color theme="0"/>
      <name val="微软雅黑"/>
      <charset val="134"/>
    </font>
    <font>
      <b/>
      <sz val="20"/>
      <color theme="0"/>
      <name val="微软雅黑"/>
      <charset val="0"/>
    </font>
    <font>
      <sz val="18"/>
      <color theme="0"/>
      <name val="微软雅黑"/>
      <charset val="0"/>
    </font>
    <font>
      <b/>
      <sz val="20"/>
      <color theme="1"/>
      <name val="微软雅黑"/>
      <charset val="134"/>
    </font>
    <font>
      <b/>
      <sz val="11"/>
      <color theme="1"/>
      <name val="微软雅黑 Light"/>
      <charset val="134"/>
    </font>
    <font>
      <sz val="12"/>
      <name val="微软雅黑"/>
      <charset val="134"/>
    </font>
    <font>
      <b/>
      <sz val="9"/>
      <color theme="1"/>
      <name val="微软雅黑"/>
      <charset val="134"/>
    </font>
    <font>
      <sz val="9"/>
      <color theme="1"/>
      <name val="宋体"/>
      <charset val="134"/>
      <scheme val="minor"/>
    </font>
    <font>
      <b/>
      <sz val="9"/>
      <color theme="0"/>
      <name val="微软雅黑"/>
      <charset val="134"/>
    </font>
    <font>
      <sz val="9"/>
      <color theme="1"/>
      <name val="微软雅黑"/>
      <charset val="134"/>
    </font>
    <font>
      <b/>
      <sz val="9"/>
      <name val="微软雅黑"/>
      <charset val="134"/>
    </font>
    <font>
      <sz val="10"/>
      <color theme="1"/>
      <name val="宋体"/>
      <charset val="134"/>
      <scheme val="minor"/>
    </font>
    <font>
      <b/>
      <sz val="22"/>
      <color rgb="FF375888"/>
      <name val="微软雅黑"/>
      <charset val="134"/>
    </font>
    <font>
      <sz val="15"/>
      <color theme="1"/>
      <name val="宋体"/>
      <charset val="134"/>
      <scheme val="minor"/>
    </font>
    <font>
      <sz val="15"/>
      <color rgb="FF3D5F8D"/>
      <name val="微软雅黑"/>
      <charset val="0"/>
    </font>
    <font>
      <sz val="15"/>
      <color rgb="FF3D5F8D"/>
      <name val="微软雅黑"/>
      <charset val="134"/>
    </font>
    <font>
      <sz val="11"/>
      <color rgb="FF628BAE"/>
      <name val="宋体"/>
      <charset val="134"/>
      <scheme val="minor"/>
    </font>
    <font>
      <b/>
      <sz val="11"/>
      <color rgb="FF4570AB"/>
      <name val="黑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2"/>
      <color rgb="FF326EEB"/>
      <name val="黑体"/>
      <charset val="134"/>
    </font>
  </fonts>
  <fills count="59">
    <fill>
      <patternFill patternType="none"/>
    </fill>
    <fill>
      <patternFill patternType="gray125"/>
    </fill>
    <fill>
      <patternFill patternType="solid">
        <fgColor rgb="FFD9E7D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44B36E"/>
        <bgColor indexed="64"/>
      </patternFill>
    </fill>
    <fill>
      <patternFill patternType="solid">
        <fgColor rgb="FF326EEB"/>
        <bgColor rgb="FF00B0F0"/>
      </patternFill>
    </fill>
    <fill>
      <patternFill patternType="solid">
        <fgColor theme="4" tint="0.8"/>
        <bgColor indexed="64"/>
      </patternFill>
    </fill>
    <fill>
      <patternFill patternType="solid">
        <fgColor theme="6" tint="0.4"/>
        <bgColor indexed="64"/>
      </patternFill>
    </fill>
    <fill>
      <patternFill patternType="darkHorizontal">
        <fgColor rgb="FFF55164"/>
        <bgColor theme="0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92E984"/>
        <bgColor indexed="64"/>
      </patternFill>
    </fill>
    <fill>
      <patternFill patternType="solid">
        <fgColor rgb="FFF7F4CB"/>
        <bgColor indexed="64"/>
      </patternFill>
    </fill>
    <fill>
      <patternFill patternType="solid">
        <fgColor rgb="FFFD5C4C"/>
        <bgColor indexed="64"/>
      </patternFill>
    </fill>
    <fill>
      <patternFill patternType="solid">
        <fgColor rgb="FF80B891"/>
        <bgColor indexed="64"/>
      </patternFill>
    </fill>
    <fill>
      <patternFill patternType="solid">
        <fgColor rgb="FFF4F207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4B4B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EAF3FA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</fills>
  <borders count="110">
    <border>
      <left/>
      <right/>
      <top/>
      <bottom/>
      <diagonal/>
    </border>
    <border>
      <left style="thin">
        <color theme="2" tint="-0.1"/>
      </left>
      <right/>
      <top style="thin">
        <color theme="2" tint="-0.1"/>
      </top>
      <bottom/>
      <diagonal/>
    </border>
    <border>
      <left/>
      <right/>
      <top style="thin">
        <color theme="2" tint="-0.1"/>
      </top>
      <bottom/>
      <diagonal/>
    </border>
    <border>
      <left style="thin">
        <color theme="2" tint="-0.1"/>
      </left>
      <right/>
      <top/>
      <bottom/>
      <diagonal/>
    </border>
    <border>
      <left/>
      <right style="thin">
        <color theme="2" tint="-0.1"/>
      </right>
      <top style="thin">
        <color theme="2" tint="-0.1"/>
      </top>
      <bottom/>
      <diagonal/>
    </border>
    <border>
      <left/>
      <right style="thin">
        <color theme="2" tint="-0.1"/>
      </right>
      <top/>
      <bottom/>
      <diagonal/>
    </border>
    <border>
      <left style="thin">
        <color theme="2" tint="-0.1"/>
      </left>
      <right/>
      <top/>
      <bottom style="thin">
        <color theme="2" tint="-0.1"/>
      </bottom>
      <diagonal/>
    </border>
    <border>
      <left/>
      <right/>
      <top/>
      <bottom style="thin">
        <color theme="2" tint="-0.1"/>
      </bottom>
      <diagonal/>
    </border>
    <border>
      <left/>
      <right style="thin">
        <color theme="2" tint="-0.1"/>
      </right>
      <top/>
      <bottom style="thin">
        <color theme="2" tint="-0.1"/>
      </bottom>
      <diagonal/>
    </border>
    <border>
      <left/>
      <right/>
      <top/>
      <bottom style="medium">
        <color rgb="FFC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 tint="0.15"/>
      </left>
      <right style="thin">
        <color theme="1" tint="0.15"/>
      </right>
      <top style="thin">
        <color theme="1" tint="0.15"/>
      </top>
      <bottom style="thin">
        <color theme="1" tint="0.15"/>
      </bottom>
      <diagonal/>
    </border>
    <border>
      <left style="thin">
        <color theme="6" tint="-0.25"/>
      </left>
      <right style="thin">
        <color theme="6" tint="-0.25"/>
      </right>
      <top/>
      <bottom style="thin">
        <color theme="6" tint="-0.25"/>
      </bottom>
      <diagonal/>
    </border>
    <border>
      <left style="thin">
        <color theme="6" tint="-0.25"/>
      </left>
      <right style="thin">
        <color theme="6" tint="-0.25"/>
      </right>
      <top style="thin">
        <color theme="6" tint="-0.25"/>
      </top>
      <bottom style="thin">
        <color theme="6" tint="-0.25"/>
      </bottom>
      <diagonal/>
    </border>
    <border>
      <left style="thin">
        <color theme="6" tint="-0.5"/>
      </left>
      <right style="thin">
        <color theme="6" tint="-0.5"/>
      </right>
      <top style="thin">
        <color theme="6" tint="-0.5"/>
      </top>
      <bottom style="thin">
        <color theme="6" tint="-0.5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indexed="0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0"/>
      </bottom>
      <diagonal/>
    </border>
    <border>
      <left/>
      <right/>
      <top/>
      <bottom style="medium">
        <color indexed="0"/>
      </bottom>
      <diagonal/>
    </border>
    <border>
      <left style="thin">
        <color auto="1"/>
      </left>
      <right/>
      <top style="thin">
        <color auto="1"/>
      </top>
      <bottom style="medium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indexed="0"/>
      </top>
      <bottom style="thin">
        <color auto="1"/>
      </bottom>
      <diagonal/>
    </border>
    <border>
      <left/>
      <right/>
      <top style="thin">
        <color indexed="0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theme="6" tint="-0.5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theme="2"/>
      </left>
      <right/>
      <top style="thick">
        <color theme="2"/>
      </top>
      <bottom/>
      <diagonal/>
    </border>
    <border>
      <left/>
      <right/>
      <top style="thick">
        <color theme="2"/>
      </top>
      <bottom/>
      <diagonal/>
    </border>
    <border>
      <left style="thick">
        <color theme="2"/>
      </left>
      <right/>
      <top/>
      <bottom/>
      <diagonal/>
    </border>
    <border>
      <left style="thick">
        <color theme="2"/>
      </left>
      <right/>
      <top/>
      <bottom style="thick">
        <color theme="0" tint="-0.05"/>
      </bottom>
      <diagonal/>
    </border>
    <border>
      <left/>
      <right/>
      <top/>
      <bottom style="thick">
        <color theme="0" tint="-0.05"/>
      </bottom>
      <diagonal/>
    </border>
    <border>
      <left style="medium">
        <color theme="2" tint="-0.1"/>
      </left>
      <right/>
      <top style="medium">
        <color theme="2" tint="-0.1"/>
      </top>
      <bottom/>
      <diagonal/>
    </border>
    <border>
      <left/>
      <right/>
      <top style="medium">
        <color theme="2" tint="-0.1"/>
      </top>
      <bottom/>
      <diagonal/>
    </border>
    <border>
      <left/>
      <right style="medium">
        <color theme="0" tint="-0.05"/>
      </right>
      <top style="medium">
        <color theme="2" tint="-0.1"/>
      </top>
      <bottom/>
      <diagonal/>
    </border>
    <border>
      <left style="medium">
        <color theme="2" tint="-0.1"/>
      </left>
      <right/>
      <top/>
      <bottom/>
      <diagonal/>
    </border>
    <border>
      <left/>
      <right style="medium">
        <color theme="0" tint="-0.05"/>
      </right>
      <top/>
      <bottom/>
      <diagonal/>
    </border>
    <border>
      <left style="medium">
        <color theme="2" tint="-0.1"/>
      </left>
      <right/>
      <top/>
      <bottom style="medium">
        <color theme="0" tint="-0.05"/>
      </bottom>
      <diagonal/>
    </border>
    <border>
      <left/>
      <right/>
      <top/>
      <bottom style="medium">
        <color theme="0" tint="-0.05"/>
      </bottom>
      <diagonal/>
    </border>
    <border>
      <left/>
      <right style="medium">
        <color theme="0" tint="-0.05"/>
      </right>
      <top/>
      <bottom style="medium">
        <color theme="0" tint="-0.05"/>
      </bottom>
      <diagonal/>
    </border>
    <border>
      <left/>
      <right style="thick">
        <color theme="0" tint="-0.05"/>
      </right>
      <top style="thick">
        <color theme="2"/>
      </top>
      <bottom/>
      <diagonal/>
    </border>
    <border>
      <left/>
      <right style="thick">
        <color theme="0" tint="-0.05"/>
      </right>
      <top/>
      <bottom/>
      <diagonal/>
    </border>
    <border>
      <left/>
      <right style="thick">
        <color theme="0" tint="-0.05"/>
      </right>
      <top/>
      <bottom style="thick">
        <color theme="0" tint="-0.0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7" fillId="42" borderId="10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0" fillId="37" borderId="0" applyNumberFormat="0" applyBorder="0" applyAlignment="0" applyProtection="0">
      <alignment vertical="center"/>
    </xf>
    <xf numFmtId="0" fontId="74" fillId="3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3" fillId="4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29" borderId="102" applyNumberFormat="0" applyFont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3" fillId="0" borderId="105" applyNumberFormat="0" applyFill="0" applyAlignment="0" applyProtection="0">
      <alignment vertical="center"/>
    </xf>
    <xf numFmtId="0" fontId="85" fillId="0" borderId="105" applyNumberFormat="0" applyFill="0" applyAlignment="0" applyProtection="0">
      <alignment vertical="center"/>
    </xf>
    <xf numFmtId="0" fontId="73" fillId="48" borderId="0" applyNumberFormat="0" applyBorder="0" applyAlignment="0" applyProtection="0">
      <alignment vertical="center"/>
    </xf>
    <xf numFmtId="0" fontId="80" fillId="0" borderId="107" applyNumberFormat="0" applyFill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87" fillId="52" borderId="108" applyNumberFormat="0" applyAlignment="0" applyProtection="0">
      <alignment vertical="center"/>
    </xf>
    <xf numFmtId="0" fontId="88" fillId="52" borderId="103" applyNumberFormat="0" applyAlignment="0" applyProtection="0">
      <alignment vertical="center"/>
    </xf>
    <xf numFmtId="0" fontId="89" fillId="53" borderId="109" applyNumberFormat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84" fillId="0" borderId="106" applyNumberFormat="0" applyFill="0" applyAlignment="0" applyProtection="0">
      <alignment vertical="center"/>
    </xf>
    <xf numFmtId="0" fontId="82" fillId="0" borderId="104" applyNumberFormat="0" applyFill="0" applyAlignment="0" applyProtection="0">
      <alignment vertical="center"/>
    </xf>
    <xf numFmtId="0" fontId="86" fillId="50" borderId="0" applyNumberFormat="0" applyBorder="0" applyAlignment="0" applyProtection="0">
      <alignment vertical="center"/>
    </xf>
    <xf numFmtId="0" fontId="75" fillId="39" borderId="0" applyNumberFormat="0" applyBorder="0" applyAlignment="0" applyProtection="0">
      <alignment vertical="center"/>
    </xf>
    <xf numFmtId="0" fontId="70" fillId="38" borderId="0" applyNumberFormat="0" applyBorder="0" applyAlignment="0" applyProtection="0">
      <alignment vertical="center"/>
    </xf>
    <xf numFmtId="0" fontId="73" fillId="36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70" fillId="58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3" fillId="5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54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180" fontId="71" fillId="0" borderId="0"/>
    <xf numFmtId="0" fontId="70" fillId="34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180" fontId="71" fillId="0" borderId="0">
      <alignment vertical="center"/>
    </xf>
    <xf numFmtId="0" fontId="70" fillId="28" borderId="0" applyNumberFormat="0" applyBorder="0" applyAlignment="0" applyProtection="0">
      <alignment vertical="center"/>
    </xf>
    <xf numFmtId="180" fontId="71" fillId="0" borderId="0">
      <alignment vertical="center"/>
    </xf>
    <xf numFmtId="0" fontId="73" fillId="46" borderId="0" applyNumberFormat="0" applyBorder="0" applyAlignment="0" applyProtection="0">
      <alignment vertical="center"/>
    </xf>
    <xf numFmtId="180" fontId="71" fillId="0" borderId="0"/>
    <xf numFmtId="180" fontId="71" fillId="0" borderId="0"/>
    <xf numFmtId="180" fontId="71" fillId="0" borderId="0"/>
  </cellStyleXfs>
  <cellXfs count="49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4" fillId="2" borderId="0" xfId="0" applyFont="1" applyFill="1" applyAlignment="1">
      <alignment horizontal="distributed" vertical="center"/>
    </xf>
    <xf numFmtId="0" fontId="5" fillId="2" borderId="0" xfId="0" applyFont="1" applyFill="1">
      <alignment vertical="center"/>
    </xf>
    <xf numFmtId="0" fontId="6" fillId="3" borderId="1" xfId="0" applyFont="1" applyFill="1" applyBorder="1">
      <alignment vertical="center"/>
    </xf>
    <xf numFmtId="0" fontId="6" fillId="3" borderId="2" xfId="0" applyFont="1" applyFill="1" applyBorder="1">
      <alignment vertical="center"/>
    </xf>
    <xf numFmtId="0" fontId="6" fillId="3" borderId="3" xfId="0" applyFont="1" applyFill="1" applyBorder="1">
      <alignment vertical="center"/>
    </xf>
    <xf numFmtId="0" fontId="6" fillId="3" borderId="0" xfId="0" applyFont="1" applyFill="1">
      <alignment vertical="center"/>
    </xf>
    <xf numFmtId="0" fontId="6" fillId="3" borderId="3" xfId="0" applyFont="1" applyFill="1" applyBorder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/>
    </xf>
    <xf numFmtId="0" fontId="6" fillId="3" borderId="3" xfId="0" applyFont="1" applyFill="1" applyBorder="1" applyAlignment="1">
      <alignment horizontal="left" vertical="top"/>
    </xf>
    <xf numFmtId="0" fontId="6" fillId="3" borderId="3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wrapText="1"/>
    </xf>
    <xf numFmtId="0" fontId="6" fillId="3" borderId="4" xfId="0" applyFont="1" applyFill="1" applyBorder="1">
      <alignment vertical="center"/>
    </xf>
    <xf numFmtId="0" fontId="6" fillId="3" borderId="5" xfId="0" applyFont="1" applyFill="1" applyBorder="1">
      <alignment vertical="center"/>
    </xf>
    <xf numFmtId="0" fontId="6" fillId="3" borderId="5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/>
    </xf>
    <xf numFmtId="0" fontId="6" fillId="3" borderId="5" xfId="0" applyFont="1" applyFill="1" applyBorder="1" applyAlignment="1">
      <alignment horizontal="left" vertical="center" wrapText="1"/>
    </xf>
    <xf numFmtId="0" fontId="6" fillId="3" borderId="6" xfId="0" applyFont="1" applyFill="1" applyBorder="1">
      <alignment vertical="center"/>
    </xf>
    <xf numFmtId="0" fontId="6" fillId="3" borderId="7" xfId="0" applyFont="1" applyFill="1" applyBorder="1">
      <alignment vertical="center"/>
    </xf>
    <xf numFmtId="0" fontId="6" fillId="3" borderId="8" xfId="0" applyFont="1" applyFill="1" applyBorder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4" borderId="9" xfId="0" applyNumberFormat="1" applyFont="1" applyFill="1" applyBorder="1" applyAlignment="1">
      <alignment horizontal="left" vertical="center"/>
    </xf>
    <xf numFmtId="0" fontId="9" fillId="4" borderId="9" xfId="0" applyNumberFormat="1" applyFont="1" applyFill="1" applyBorder="1" applyAlignment="1">
      <alignment horizontal="left" vertical="center"/>
    </xf>
    <xf numFmtId="0" fontId="7" fillId="0" borderId="0" xfId="0" applyFont="1">
      <alignment vertical="center"/>
    </xf>
    <xf numFmtId="0" fontId="10" fillId="0" borderId="0" xfId="0" applyFont="1" applyFill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/>
    </xf>
    <xf numFmtId="0" fontId="11" fillId="5" borderId="10" xfId="0" applyFont="1" applyFill="1" applyBorder="1" applyAlignment="1" applyProtection="1">
      <alignment horizontal="center" vertical="center"/>
      <protection locked="0"/>
    </xf>
    <xf numFmtId="178" fontId="11" fillId="5" borderId="10" xfId="0" applyNumberFormat="1" applyFont="1" applyFill="1" applyBorder="1" applyAlignment="1">
      <alignment horizontal="center" vertical="center"/>
    </xf>
    <xf numFmtId="177" fontId="11" fillId="5" borderId="1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78" fontId="0" fillId="0" borderId="10" xfId="0" applyNumberFormat="1" applyBorder="1" applyAlignment="1">
      <alignment horizontal="center" vertical="center"/>
    </xf>
    <xf numFmtId="181" fontId="0" fillId="0" borderId="10" xfId="0" applyNumberFormat="1" applyBorder="1" applyAlignment="1">
      <alignment horizontal="center" vertical="center"/>
    </xf>
    <xf numFmtId="182" fontId="11" fillId="5" borderId="10" xfId="0" applyNumberFormat="1" applyFont="1" applyFill="1" applyBorder="1" applyAlignment="1">
      <alignment horizontal="center" vertical="center"/>
    </xf>
    <xf numFmtId="44" fontId="11" fillId="5" borderId="1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178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82" fontId="1" fillId="0" borderId="0" xfId="0" applyNumberFormat="1" applyFont="1" applyAlignment="1">
      <alignment horizontal="center" vertical="center"/>
    </xf>
    <xf numFmtId="44" fontId="1" fillId="0" borderId="0" xfId="0" applyNumberFormat="1" applyFont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178" fontId="15" fillId="0" borderId="0" xfId="0" applyNumberFormat="1" applyFont="1" applyAlignment="1">
      <alignment horizontal="center" vertical="center"/>
    </xf>
    <xf numFmtId="177" fontId="15" fillId="0" borderId="0" xfId="0" applyNumberFormat="1" applyFont="1" applyAlignment="1">
      <alignment horizontal="center" vertical="center"/>
    </xf>
    <xf numFmtId="0" fontId="16" fillId="5" borderId="11" xfId="0" applyFont="1" applyFill="1" applyBorder="1" applyAlignment="1">
      <alignment horizontal="center" vertical="center"/>
    </xf>
    <xf numFmtId="0" fontId="16" fillId="5" borderId="11" xfId="0" applyFont="1" applyFill="1" applyBorder="1" applyAlignment="1" applyProtection="1">
      <alignment horizontal="center" vertical="center"/>
      <protection locked="0"/>
    </xf>
    <xf numFmtId="178" fontId="16" fillId="5" borderId="11" xfId="0" applyNumberFormat="1" applyFont="1" applyFill="1" applyBorder="1" applyAlignment="1">
      <alignment horizontal="center" vertical="center"/>
    </xf>
    <xf numFmtId="177" fontId="16" fillId="5" borderId="11" xfId="0" applyNumberFormat="1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12" xfId="0" applyFont="1" applyFill="1" applyBorder="1" applyAlignment="1" applyProtection="1">
      <alignment horizontal="center" vertical="center"/>
      <protection locked="0"/>
    </xf>
    <xf numFmtId="178" fontId="17" fillId="0" borderId="12" xfId="0" applyNumberFormat="1" applyFont="1" applyFill="1" applyBorder="1" applyAlignment="1" applyProtection="1">
      <alignment horizontal="center" vertical="center"/>
      <protection locked="0"/>
    </xf>
    <xf numFmtId="177" fontId="17" fillId="0" borderId="12" xfId="0" applyNumberFormat="1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/>
    </xf>
    <xf numFmtId="0" fontId="17" fillId="0" borderId="13" xfId="0" applyFont="1" applyFill="1" applyBorder="1" applyAlignment="1" applyProtection="1">
      <alignment horizontal="center" vertical="center"/>
      <protection locked="0"/>
    </xf>
    <xf numFmtId="178" fontId="17" fillId="0" borderId="13" xfId="0" applyNumberFormat="1" applyFont="1" applyFill="1" applyBorder="1" applyAlignment="1" applyProtection="1">
      <alignment horizontal="center" vertical="center"/>
      <protection locked="0"/>
    </xf>
    <xf numFmtId="0" fontId="18" fillId="6" borderId="10" xfId="0" applyFont="1" applyFill="1" applyBorder="1" applyAlignment="1">
      <alignment horizontal="left" vertical="center"/>
    </xf>
    <xf numFmtId="0" fontId="18" fillId="6" borderId="10" xfId="0" applyFont="1" applyFill="1" applyBorder="1" applyAlignment="1" applyProtection="1">
      <alignment horizontal="left" vertical="center"/>
      <protection locked="0"/>
    </xf>
    <xf numFmtId="182" fontId="15" fillId="0" borderId="0" xfId="0" applyNumberFormat="1" applyFont="1" applyAlignment="1">
      <alignment horizontal="center" vertical="center"/>
    </xf>
    <xf numFmtId="182" fontId="16" fillId="5" borderId="11" xfId="0" applyNumberFormat="1" applyFont="1" applyFill="1" applyBorder="1" applyAlignment="1">
      <alignment horizontal="center" vertical="center"/>
    </xf>
    <xf numFmtId="182" fontId="17" fillId="0" borderId="12" xfId="0" applyNumberFormat="1" applyFont="1" applyFill="1" applyBorder="1" applyAlignment="1">
      <alignment horizontal="center" vertical="center"/>
    </xf>
    <xf numFmtId="182" fontId="17" fillId="0" borderId="13" xfId="0" applyNumberFormat="1" applyFont="1" applyFill="1" applyBorder="1" applyAlignment="1">
      <alignment horizontal="center" vertical="center"/>
    </xf>
    <xf numFmtId="177" fontId="17" fillId="0" borderId="13" xfId="0" applyNumberFormat="1" applyFont="1" applyFill="1" applyBorder="1" applyAlignment="1">
      <alignment horizontal="center" vertical="center"/>
    </xf>
    <xf numFmtId="44" fontId="15" fillId="0" borderId="0" xfId="0" applyNumberFormat="1" applyFont="1" applyAlignment="1">
      <alignment horizontal="center" vertical="center"/>
    </xf>
    <xf numFmtId="44" fontId="16" fillId="5" borderId="11" xfId="0" applyNumberFormat="1" applyFont="1" applyFill="1" applyBorder="1" applyAlignment="1">
      <alignment horizontal="center" vertical="center"/>
    </xf>
    <xf numFmtId="44" fontId="17" fillId="0" borderId="12" xfId="0" applyNumberFormat="1" applyFont="1" applyFill="1" applyBorder="1" applyAlignment="1">
      <alignment horizontal="center" vertical="center"/>
    </xf>
    <xf numFmtId="44" fontId="17" fillId="0" borderId="13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83" fontId="19" fillId="0" borderId="0" xfId="0" applyNumberFormat="1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 applyProtection="1">
      <alignment horizontal="center" vertical="center"/>
      <protection locked="0"/>
    </xf>
    <xf numFmtId="183" fontId="20" fillId="0" borderId="0" xfId="0" applyNumberFormat="1" applyFont="1" applyFill="1" applyBorder="1" applyAlignment="1" applyProtection="1">
      <alignment horizontal="center" vertical="center"/>
      <protection hidden="1"/>
    </xf>
    <xf numFmtId="183" fontId="21" fillId="7" borderId="14" xfId="0" applyNumberFormat="1" applyFont="1" applyFill="1" applyBorder="1" applyAlignment="1" applyProtection="1">
      <alignment horizontal="center" vertical="center"/>
      <protection hidden="1"/>
    </xf>
    <xf numFmtId="183" fontId="19" fillId="0" borderId="14" xfId="0" applyNumberFormat="1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>
      <alignment horizontal="center" vertical="center"/>
    </xf>
    <xf numFmtId="0" fontId="22" fillId="7" borderId="0" xfId="0" applyFont="1" applyFill="1" applyBorder="1" applyAlignment="1" applyProtection="1">
      <alignment horizontal="center" vertical="center"/>
      <protection locked="0"/>
    </xf>
    <xf numFmtId="183" fontId="19" fillId="7" borderId="14" xfId="0" applyNumberFormat="1" applyFont="1" applyFill="1" applyBorder="1" applyAlignment="1" applyProtection="1">
      <alignment horizontal="center" vertical="center"/>
      <protection hidden="1"/>
    </xf>
    <xf numFmtId="0" fontId="23" fillId="5" borderId="0" xfId="0" applyFont="1" applyFill="1" applyBorder="1" applyAlignment="1" applyProtection="1">
      <alignment horizontal="center" vertical="center"/>
      <protection locked="0"/>
    </xf>
    <xf numFmtId="0" fontId="24" fillId="5" borderId="0" xfId="0" applyFont="1" applyFill="1" applyBorder="1" applyAlignment="1" applyProtection="1">
      <alignment horizontal="center" vertical="center"/>
      <protection locked="0"/>
    </xf>
    <xf numFmtId="183" fontId="19" fillId="7" borderId="0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>
      <alignment vertical="center"/>
    </xf>
    <xf numFmtId="0" fontId="17" fillId="0" borderId="0" xfId="0" applyFont="1" applyProtection="1">
      <alignment vertical="center"/>
      <protection locked="0"/>
    </xf>
    <xf numFmtId="0" fontId="25" fillId="0" borderId="0" xfId="0" applyFont="1" applyFill="1" applyBorder="1" applyAlignment="1" applyProtection="1"/>
    <xf numFmtId="0" fontId="17" fillId="0" borderId="0" xfId="0" applyNumberFormat="1" applyFont="1" applyProtection="1">
      <alignment vertical="center"/>
      <protection hidden="1"/>
    </xf>
    <xf numFmtId="0" fontId="26" fillId="0" borderId="0" xfId="0" applyNumberFormat="1" applyFont="1" applyBorder="1" applyProtection="1">
      <alignment vertical="center"/>
      <protection hidden="1"/>
    </xf>
    <xf numFmtId="178" fontId="27" fillId="0" borderId="0" xfId="0" applyNumberFormat="1" applyFont="1" applyFill="1" applyBorder="1" applyAlignment="1" applyProtection="1">
      <alignment horizontal="left" vertical="center"/>
      <protection hidden="1"/>
    </xf>
    <xf numFmtId="178" fontId="27" fillId="0" borderId="15" xfId="0" applyNumberFormat="1" applyFont="1" applyFill="1" applyBorder="1" applyAlignment="1" applyProtection="1">
      <alignment horizontal="left" vertical="center"/>
      <protection hidden="1"/>
    </xf>
    <xf numFmtId="179" fontId="27" fillId="0" borderId="15" xfId="0" applyNumberFormat="1" applyFont="1" applyFill="1" applyBorder="1" applyAlignment="1" applyProtection="1">
      <alignment horizontal="center" vertical="center"/>
      <protection hidden="1"/>
    </xf>
    <xf numFmtId="179" fontId="27" fillId="0" borderId="16" xfId="0" applyNumberFormat="1" applyFont="1" applyFill="1" applyBorder="1" applyAlignment="1" applyProtection="1">
      <alignment horizontal="center" vertical="center"/>
      <protection hidden="1"/>
    </xf>
    <xf numFmtId="183" fontId="28" fillId="0" borderId="17" xfId="0" applyNumberFormat="1" applyFont="1" applyFill="1" applyBorder="1" applyAlignment="1" applyProtection="1">
      <alignment horizontal="center" vertical="center"/>
      <protection hidden="1"/>
    </xf>
    <xf numFmtId="183" fontId="28" fillId="0" borderId="18" xfId="0" applyNumberFormat="1" applyFont="1" applyFill="1" applyBorder="1" applyAlignment="1" applyProtection="1">
      <alignment horizontal="center" vertical="center"/>
      <protection hidden="1"/>
    </xf>
    <xf numFmtId="183" fontId="28" fillId="0" borderId="19" xfId="0" applyNumberFormat="1" applyFont="1" applyFill="1" applyBorder="1" applyAlignment="1" applyProtection="1">
      <alignment horizontal="center" vertical="center"/>
      <protection hidden="1"/>
    </xf>
    <xf numFmtId="183" fontId="28" fillId="0" borderId="20" xfId="0" applyNumberFormat="1" applyFont="1" applyFill="1" applyBorder="1" applyAlignment="1" applyProtection="1">
      <alignment horizontal="center" vertical="center"/>
      <protection hidden="1"/>
    </xf>
    <xf numFmtId="183" fontId="28" fillId="0" borderId="21" xfId="0" applyNumberFormat="1" applyFont="1" applyFill="1" applyBorder="1" applyAlignment="1" applyProtection="1">
      <alignment horizontal="center" vertical="center"/>
      <protection hidden="1"/>
    </xf>
    <xf numFmtId="183" fontId="28" fillId="0" borderId="22" xfId="0" applyNumberFormat="1" applyFont="1" applyFill="1" applyBorder="1" applyAlignment="1" applyProtection="1">
      <alignment horizontal="center" vertical="center"/>
      <protection hidden="1"/>
    </xf>
    <xf numFmtId="183" fontId="28" fillId="0" borderId="23" xfId="0" applyNumberFormat="1" applyFont="1" applyFill="1" applyBorder="1" applyAlignment="1" applyProtection="1">
      <alignment horizontal="center" vertical="center"/>
      <protection hidden="1"/>
    </xf>
    <xf numFmtId="183" fontId="28" fillId="0" borderId="24" xfId="0" applyNumberFormat="1" applyFont="1" applyFill="1" applyBorder="1" applyAlignment="1" applyProtection="1">
      <alignment horizontal="center" vertical="center"/>
      <protection hidden="1"/>
    </xf>
    <xf numFmtId="183" fontId="28" fillId="0" borderId="10" xfId="0" applyNumberFormat="1" applyFont="1" applyFill="1" applyBorder="1" applyAlignment="1" applyProtection="1">
      <alignment horizontal="center" vertical="center"/>
      <protection hidden="1"/>
    </xf>
    <xf numFmtId="183" fontId="29" fillId="0" borderId="25" xfId="0" applyNumberFormat="1" applyFont="1" applyFill="1" applyBorder="1" applyAlignment="1" applyProtection="1">
      <alignment horizontal="center" vertical="center"/>
      <protection hidden="1"/>
    </xf>
    <xf numFmtId="183" fontId="29" fillId="0" borderId="26" xfId="0" applyNumberFormat="1" applyFont="1" applyFill="1" applyBorder="1" applyAlignment="1" applyProtection="1">
      <alignment horizontal="center" vertical="center"/>
      <protection hidden="1"/>
    </xf>
    <xf numFmtId="183" fontId="28" fillId="0" borderId="27" xfId="0" applyNumberFormat="1" applyFont="1" applyFill="1" applyBorder="1" applyAlignment="1" applyProtection="1">
      <alignment horizontal="center" vertical="center"/>
      <protection hidden="1"/>
    </xf>
    <xf numFmtId="183" fontId="28" fillId="0" borderId="28" xfId="0" applyNumberFormat="1" applyFont="1" applyFill="1" applyBorder="1" applyAlignment="1" applyProtection="1">
      <alignment horizontal="center" vertical="center"/>
      <protection hidden="1"/>
    </xf>
    <xf numFmtId="183" fontId="28" fillId="0" borderId="29" xfId="0" applyNumberFormat="1" applyFont="1" applyFill="1" applyBorder="1" applyAlignment="1" applyProtection="1">
      <alignment horizontal="center" vertical="center"/>
      <protection hidden="1"/>
    </xf>
    <xf numFmtId="183" fontId="29" fillId="0" borderId="30" xfId="0" applyNumberFormat="1" applyFont="1" applyFill="1" applyBorder="1" applyAlignment="1" applyProtection="1">
      <alignment horizontal="center" vertical="center"/>
      <protection hidden="1"/>
    </xf>
    <xf numFmtId="183" fontId="29" fillId="0" borderId="31" xfId="0" applyNumberFormat="1" applyFont="1" applyFill="1" applyBorder="1" applyAlignment="1" applyProtection="1">
      <alignment horizontal="center" vertical="center"/>
      <protection hidden="1"/>
    </xf>
    <xf numFmtId="183" fontId="29" fillId="0" borderId="32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NumberFormat="1" applyFont="1" applyFill="1" applyBorder="1" applyAlignment="1" applyProtection="1">
      <alignment horizontal="center" vertical="center"/>
      <protection hidden="1"/>
    </xf>
    <xf numFmtId="183" fontId="29" fillId="0" borderId="22" xfId="0" applyNumberFormat="1" applyFont="1" applyFill="1" applyBorder="1" applyAlignment="1" applyProtection="1">
      <alignment horizontal="center" vertical="center"/>
      <protection hidden="1"/>
    </xf>
    <xf numFmtId="183" fontId="29" fillId="0" borderId="18" xfId="0" applyNumberFormat="1" applyFont="1" applyFill="1" applyBorder="1" applyAlignment="1" applyProtection="1">
      <alignment horizontal="center" vertical="center"/>
      <protection hidden="1"/>
    </xf>
    <xf numFmtId="183" fontId="29" fillId="0" borderId="33" xfId="0" applyNumberFormat="1" applyFont="1" applyFill="1" applyBorder="1" applyAlignment="1" applyProtection="1">
      <alignment horizontal="center" vertical="center"/>
      <protection hidden="1"/>
    </xf>
    <xf numFmtId="0" fontId="31" fillId="0" borderId="0" xfId="0" applyNumberFormat="1" applyFont="1" applyFill="1" applyBorder="1" applyAlignment="1" applyProtection="1">
      <alignment horizontal="left"/>
      <protection hidden="1"/>
    </xf>
    <xf numFmtId="0" fontId="32" fillId="0" borderId="10" xfId="0" applyNumberFormat="1" applyFont="1" applyBorder="1" applyAlignment="1" applyProtection="1">
      <alignment horizontal="center" vertical="center"/>
      <protection hidden="1"/>
    </xf>
    <xf numFmtId="0" fontId="17" fillId="8" borderId="25" xfId="0" applyNumberFormat="1" applyFont="1" applyFill="1" applyBorder="1" applyAlignment="1" applyProtection="1">
      <alignment horizontal="center" vertical="center"/>
      <protection hidden="1"/>
    </xf>
    <xf numFmtId="0" fontId="33" fillId="0" borderId="34" xfId="0" applyNumberFormat="1" applyFont="1" applyFill="1" applyBorder="1" applyAlignment="1" applyProtection="1">
      <alignment horizontal="center" vertical="center"/>
      <protection hidden="1"/>
    </xf>
    <xf numFmtId="0" fontId="33" fillId="0" borderId="18" xfId="0" applyNumberFormat="1" applyFont="1" applyFill="1" applyBorder="1" applyAlignment="1" applyProtection="1">
      <alignment horizontal="center" vertical="center"/>
      <protection hidden="1"/>
    </xf>
    <xf numFmtId="177" fontId="31" fillId="9" borderId="20" xfId="0" applyNumberFormat="1" applyFont="1" applyFill="1" applyBorder="1" applyAlignment="1" applyProtection="1">
      <alignment horizontal="center" vertical="center"/>
      <protection hidden="1"/>
    </xf>
    <xf numFmtId="0" fontId="33" fillId="0" borderId="35" xfId="0" applyNumberFormat="1" applyFont="1" applyFill="1" applyBorder="1" applyAlignment="1" applyProtection="1">
      <alignment horizontal="center" vertical="center"/>
      <protection hidden="1"/>
    </xf>
    <xf numFmtId="0" fontId="33" fillId="0" borderId="26" xfId="0" applyNumberFormat="1" applyFont="1" applyFill="1" applyBorder="1" applyAlignment="1" applyProtection="1">
      <alignment horizontal="center" vertical="center"/>
      <protection hidden="1"/>
    </xf>
    <xf numFmtId="177" fontId="31" fillId="9" borderId="10" xfId="0" applyNumberFormat="1" applyFont="1" applyFill="1" applyBorder="1" applyAlignment="1" applyProtection="1">
      <alignment horizontal="center" vertical="center"/>
      <protection hidden="1"/>
    </xf>
    <xf numFmtId="0" fontId="17" fillId="10" borderId="25" xfId="0" applyNumberFormat="1" applyFont="1" applyFill="1" applyBorder="1" applyAlignment="1" applyProtection="1">
      <alignment horizontal="center" vertical="center"/>
      <protection hidden="1"/>
    </xf>
    <xf numFmtId="0" fontId="30" fillId="0" borderId="36" xfId="0" applyNumberFormat="1" applyFont="1" applyFill="1" applyBorder="1" applyAlignment="1" applyProtection="1">
      <alignment horizontal="center" vertical="center"/>
      <protection hidden="1"/>
    </xf>
    <xf numFmtId="0" fontId="30" fillId="0" borderId="10" xfId="0" applyNumberFormat="1" applyFont="1" applyFill="1" applyBorder="1" applyAlignment="1" applyProtection="1">
      <alignment horizontal="center" vertical="center"/>
      <protection hidden="1"/>
    </xf>
    <xf numFmtId="0" fontId="30" fillId="0" borderId="37" xfId="0" applyNumberFormat="1" applyFont="1" applyFill="1" applyBorder="1" applyAlignment="1" applyProtection="1">
      <alignment horizontal="center" vertical="center"/>
      <protection hidden="1"/>
    </xf>
    <xf numFmtId="0" fontId="30" fillId="0" borderId="33" xfId="0" applyNumberFormat="1" applyFont="1" applyFill="1" applyBorder="1" applyAlignment="1" applyProtection="1">
      <alignment horizontal="center" vertical="center"/>
      <protection hidden="1"/>
    </xf>
    <xf numFmtId="0" fontId="31" fillId="0" borderId="21" xfId="0" applyNumberFormat="1" applyFont="1" applyFill="1" applyBorder="1" applyAlignment="1" applyProtection="1">
      <alignment horizontal="center" vertical="center"/>
      <protection hidden="1"/>
    </xf>
    <xf numFmtId="0" fontId="17" fillId="11" borderId="25" xfId="0" applyNumberFormat="1" applyFont="1" applyFill="1" applyBorder="1" applyAlignment="1" applyProtection="1">
      <alignment horizontal="center" vertical="center"/>
      <protection hidden="1"/>
    </xf>
    <xf numFmtId="0" fontId="30" fillId="0" borderId="35" xfId="0" applyNumberFormat="1" applyFont="1" applyFill="1" applyBorder="1" applyAlignment="1" applyProtection="1">
      <alignment horizontal="center" vertical="center"/>
      <protection hidden="1"/>
    </xf>
    <xf numFmtId="0" fontId="30" fillId="0" borderId="26" xfId="0" applyNumberFormat="1" applyFont="1" applyFill="1" applyBorder="1" applyAlignment="1" applyProtection="1">
      <alignment horizontal="center" vertical="center"/>
      <protection hidden="1"/>
    </xf>
    <xf numFmtId="0" fontId="31" fillId="0" borderId="38" xfId="0" applyNumberFormat="1" applyFont="1" applyFill="1" applyBorder="1" applyAlignment="1" applyProtection="1">
      <alignment horizontal="center" vertical="center"/>
      <protection hidden="1"/>
    </xf>
    <xf numFmtId="0" fontId="30" fillId="0" borderId="39" xfId="0" applyNumberFormat="1" applyFont="1" applyFill="1" applyBorder="1" applyAlignment="1" applyProtection="1">
      <alignment horizontal="center" vertical="center"/>
      <protection hidden="1"/>
    </xf>
    <xf numFmtId="0" fontId="30" fillId="0" borderId="32" xfId="0" applyNumberFormat="1" applyFont="1" applyFill="1" applyBorder="1" applyAlignment="1" applyProtection="1">
      <alignment horizontal="center" vertical="center"/>
      <protection hidden="1"/>
    </xf>
    <xf numFmtId="0" fontId="31" fillId="0" borderId="29" xfId="0" applyNumberFormat="1" applyFont="1" applyFill="1" applyBorder="1" applyAlignment="1" applyProtection="1">
      <alignment horizontal="center" vertical="center"/>
      <protection hidden="1"/>
    </xf>
    <xf numFmtId="0" fontId="34" fillId="12" borderId="0" xfId="0" applyNumberFormat="1" applyFont="1" applyFill="1" applyAlignment="1" applyProtection="1">
      <alignment horizontal="center" vertical="center"/>
      <protection hidden="1"/>
    </xf>
    <xf numFmtId="0" fontId="28" fillId="0" borderId="37" xfId="0" applyNumberFormat="1" applyFont="1" applyFill="1" applyBorder="1" applyAlignment="1" applyProtection="1">
      <alignment horizontal="center" vertical="center"/>
      <protection hidden="1"/>
    </xf>
    <xf numFmtId="0" fontId="28" fillId="0" borderId="33" xfId="0" applyNumberFormat="1" applyFont="1" applyFill="1" applyBorder="1" applyAlignment="1" applyProtection="1">
      <alignment horizontal="center" vertical="center"/>
      <protection hidden="1"/>
    </xf>
    <xf numFmtId="0" fontId="28" fillId="0" borderId="40" xfId="0" applyNumberFormat="1" applyFont="1" applyFill="1" applyBorder="1" applyAlignment="1" applyProtection="1">
      <alignment horizontal="center" vertical="center"/>
      <protection hidden="1"/>
    </xf>
    <xf numFmtId="0" fontId="28" fillId="0" borderId="41" xfId="0" applyNumberFormat="1" applyFont="1" applyFill="1" applyBorder="1" applyAlignment="1" applyProtection="1">
      <alignment horizontal="center" vertical="center"/>
      <protection hidden="1"/>
    </xf>
    <xf numFmtId="0" fontId="28" fillId="0" borderId="21" xfId="0" applyNumberFormat="1" applyFont="1" applyFill="1" applyBorder="1" applyAlignment="1" applyProtection="1">
      <alignment horizontal="center" vertical="center"/>
      <protection hidden="1"/>
    </xf>
    <xf numFmtId="0" fontId="35" fillId="9" borderId="21" xfId="0" applyNumberFormat="1" applyFont="1" applyFill="1" applyBorder="1" applyAlignment="1" applyProtection="1">
      <alignment horizontal="center" vertical="center"/>
      <protection hidden="1"/>
    </xf>
    <xf numFmtId="0" fontId="36" fillId="3" borderId="0" xfId="0" applyFont="1" applyFill="1" applyAlignment="1" applyProtection="1">
      <alignment horizontal="center" vertical="center"/>
      <protection hidden="1"/>
    </xf>
    <xf numFmtId="0" fontId="37" fillId="0" borderId="42" xfId="0" applyFont="1" applyFill="1" applyBorder="1" applyAlignment="1" applyProtection="1">
      <alignment horizontal="center" vertical="center"/>
      <protection locked="0"/>
    </xf>
    <xf numFmtId="0" fontId="37" fillId="0" borderId="31" xfId="0" applyFont="1" applyFill="1" applyBorder="1" applyAlignment="1" applyProtection="1">
      <alignment horizontal="center" vertical="center"/>
      <protection locked="0"/>
    </xf>
    <xf numFmtId="0" fontId="37" fillId="0" borderId="43" xfId="0" applyFont="1" applyFill="1" applyBorder="1" applyAlignment="1" applyProtection="1">
      <alignment horizontal="center" vertical="top"/>
      <protection locked="0"/>
    </xf>
    <xf numFmtId="0" fontId="37" fillId="0" borderId="0" xfId="0" applyFont="1" applyFill="1" applyBorder="1" applyAlignment="1" applyProtection="1">
      <alignment horizontal="center" vertical="top"/>
      <protection locked="0"/>
    </xf>
    <xf numFmtId="0" fontId="38" fillId="0" borderId="44" xfId="0" applyFont="1" applyFill="1" applyBorder="1" applyAlignment="1" applyProtection="1">
      <alignment horizontal="center" vertical="top"/>
      <protection locked="0"/>
    </xf>
    <xf numFmtId="0" fontId="37" fillId="0" borderId="45" xfId="0" applyFont="1" applyFill="1" applyBorder="1" applyAlignment="1" applyProtection="1">
      <alignment horizontal="center" vertical="center"/>
      <protection locked="0"/>
    </xf>
    <xf numFmtId="0" fontId="37" fillId="0" borderId="0" xfId="0" applyFont="1" applyFill="1" applyAlignment="1" applyProtection="1">
      <alignment horizontal="center" vertical="center"/>
      <protection locked="0"/>
    </xf>
    <xf numFmtId="0" fontId="37" fillId="0" borderId="10" xfId="0" applyFont="1" applyFill="1" applyBorder="1" applyAlignment="1" applyProtection="1">
      <alignment horizontal="center" vertical="top"/>
      <protection locked="0"/>
    </xf>
    <xf numFmtId="0" fontId="37" fillId="0" borderId="25" xfId="0" applyFont="1" applyFill="1" applyBorder="1" applyAlignment="1" applyProtection="1">
      <alignment horizontal="center" vertical="top"/>
      <protection locked="0"/>
    </xf>
    <xf numFmtId="0" fontId="38" fillId="0" borderId="22" xfId="0" applyFont="1" applyFill="1" applyBorder="1" applyAlignment="1" applyProtection="1">
      <alignment horizontal="center" vertical="top"/>
      <protection locked="0"/>
    </xf>
    <xf numFmtId="0" fontId="37" fillId="0" borderId="38" xfId="0" applyFont="1" applyFill="1" applyBorder="1" applyAlignment="1" applyProtection="1">
      <alignment horizontal="center" vertical="top"/>
      <protection locked="0"/>
    </xf>
    <xf numFmtId="0" fontId="37" fillId="0" borderId="34" xfId="0" applyFont="1" applyFill="1" applyBorder="1" applyAlignment="1" applyProtection="1">
      <alignment horizontal="center" vertical="center"/>
      <protection locked="0"/>
    </xf>
    <xf numFmtId="0" fontId="37" fillId="0" borderId="46" xfId="0" applyFont="1" applyFill="1" applyBorder="1" applyAlignment="1" applyProtection="1">
      <alignment horizontal="center" vertical="center"/>
      <protection locked="0"/>
    </xf>
    <xf numFmtId="0" fontId="37" fillId="0" borderId="47" xfId="0" applyFont="1" applyFill="1" applyBorder="1" applyAlignment="1" applyProtection="1">
      <alignment horizontal="center" vertical="center"/>
      <protection locked="0"/>
    </xf>
    <xf numFmtId="0" fontId="37" fillId="0" borderId="48" xfId="0" applyFont="1" applyFill="1" applyBorder="1" applyAlignment="1" applyProtection="1">
      <alignment horizontal="center" vertical="top"/>
      <protection locked="0"/>
    </xf>
    <xf numFmtId="0" fontId="37" fillId="0" borderId="20" xfId="0" applyFont="1" applyFill="1" applyBorder="1" applyAlignment="1" applyProtection="1">
      <alignment horizontal="center" vertical="top"/>
      <protection locked="0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37" fillId="0" borderId="21" xfId="0" applyFont="1" applyFill="1" applyBorder="1" applyAlignment="1" applyProtection="1">
      <alignment horizontal="center" vertical="top"/>
      <protection locked="0"/>
    </xf>
    <xf numFmtId="0" fontId="37" fillId="0" borderId="49" xfId="0" applyFont="1" applyFill="1" applyBorder="1" applyAlignment="1" applyProtection="1">
      <alignment horizontal="center" vertical="center"/>
      <protection locked="0"/>
    </xf>
    <xf numFmtId="0" fontId="37" fillId="0" borderId="50" xfId="0" applyFont="1" applyFill="1" applyBorder="1" applyAlignment="1" applyProtection="1">
      <alignment horizontal="center" vertical="center"/>
      <protection locked="0"/>
    </xf>
    <xf numFmtId="0" fontId="37" fillId="0" borderId="51" xfId="0" applyFont="1" applyFill="1" applyBorder="1" applyAlignment="1" applyProtection="1">
      <alignment horizontal="center" vertical="top"/>
      <protection locked="0"/>
    </xf>
    <xf numFmtId="0" fontId="37" fillId="0" borderId="52" xfId="0" applyFont="1" applyFill="1" applyBorder="1" applyAlignment="1" applyProtection="1">
      <alignment horizontal="center" vertical="top"/>
      <protection locked="0"/>
    </xf>
    <xf numFmtId="0" fontId="38" fillId="0" borderId="43" xfId="0" applyFont="1" applyFill="1" applyBorder="1" applyAlignment="1" applyProtection="1">
      <alignment horizontal="center" vertical="top"/>
      <protection locked="0"/>
    </xf>
    <xf numFmtId="0" fontId="25" fillId="0" borderId="0" xfId="0" applyFont="1" applyFill="1" applyBorder="1" applyAlignment="1" applyProtection="1">
      <protection locked="0"/>
    </xf>
    <xf numFmtId="0" fontId="25" fillId="0" borderId="53" xfId="0" applyFont="1" applyFill="1" applyBorder="1" applyAlignment="1" applyProtection="1">
      <protection locked="0"/>
    </xf>
    <xf numFmtId="0" fontId="25" fillId="0" borderId="0" xfId="0" applyNumberFormat="1" applyFont="1" applyFill="1" applyBorder="1" applyAlignment="1" applyProtection="1">
      <alignment vertical="center"/>
      <protection hidden="1"/>
    </xf>
    <xf numFmtId="0" fontId="39" fillId="0" borderId="0" xfId="0" applyNumberFormat="1" applyFont="1" applyFill="1" applyAlignment="1" applyProtection="1">
      <alignment horizontal="center" vertical="center"/>
      <protection hidden="1"/>
    </xf>
    <xf numFmtId="0" fontId="28" fillId="0" borderId="45" xfId="0" applyNumberFormat="1" applyFont="1" applyFill="1" applyBorder="1" applyAlignment="1" applyProtection="1">
      <alignment vertical="center"/>
      <protection hidden="1"/>
    </xf>
    <xf numFmtId="0" fontId="28" fillId="0" borderId="0" xfId="0" applyNumberFormat="1" applyFont="1" applyFill="1" applyBorder="1" applyAlignment="1" applyProtection="1">
      <alignment vertical="center"/>
      <protection hidden="1"/>
    </xf>
    <xf numFmtId="0" fontId="27" fillId="0" borderId="0" xfId="0" applyNumberFormat="1" applyFont="1" applyFill="1" applyBorder="1" applyAlignment="1" applyProtection="1">
      <alignment vertical="center"/>
      <protection hidden="1"/>
    </xf>
    <xf numFmtId="183" fontId="27" fillId="0" borderId="47" xfId="0" applyNumberFormat="1" applyFont="1" applyFill="1" applyBorder="1" applyAlignment="1" applyProtection="1">
      <alignment horizontal="center" vertical="center"/>
      <protection hidden="1"/>
    </xf>
    <xf numFmtId="183" fontId="27" fillId="0" borderId="53" xfId="0" applyNumberFormat="1" applyFont="1" applyFill="1" applyBorder="1" applyAlignment="1" applyProtection="1">
      <alignment horizontal="center" vertical="center"/>
      <protection hidden="1"/>
    </xf>
    <xf numFmtId="183" fontId="27" fillId="0" borderId="45" xfId="0" applyNumberFormat="1" applyFont="1" applyFill="1" applyBorder="1" applyAlignment="1" applyProtection="1">
      <alignment horizontal="center" vertical="center"/>
      <protection hidden="1"/>
    </xf>
    <xf numFmtId="183" fontId="27" fillId="0" borderId="0" xfId="0" applyNumberFormat="1" applyFont="1" applyFill="1" applyAlignment="1" applyProtection="1">
      <alignment horizontal="center" vertical="center"/>
      <protection hidden="1"/>
    </xf>
    <xf numFmtId="0" fontId="25" fillId="0" borderId="45" xfId="0" applyNumberFormat="1" applyFont="1" applyFill="1" applyBorder="1" applyAlignment="1" applyProtection="1">
      <alignment vertical="center"/>
      <protection hidden="1"/>
    </xf>
    <xf numFmtId="0" fontId="40" fillId="0" borderId="0" xfId="0" applyNumberFormat="1" applyFont="1" applyFill="1" applyBorder="1" applyAlignment="1" applyProtection="1">
      <alignment horizontal="center" vertical="center"/>
      <protection hidden="1"/>
    </xf>
    <xf numFmtId="183" fontId="40" fillId="0" borderId="45" xfId="0" applyNumberFormat="1" applyFont="1" applyFill="1" applyBorder="1" applyAlignment="1" applyProtection="1">
      <alignment horizontal="center" vertical="center"/>
      <protection hidden="1"/>
    </xf>
    <xf numFmtId="183" fontId="27" fillId="0" borderId="33" xfId="0" applyNumberFormat="1" applyFont="1" applyFill="1" applyBorder="1" applyAlignment="1" applyProtection="1">
      <alignment horizontal="left" vertical="center"/>
      <protection hidden="1"/>
    </xf>
    <xf numFmtId="183" fontId="27" fillId="0" borderId="0" xfId="0" applyNumberFormat="1" applyFont="1" applyFill="1" applyAlignment="1" applyProtection="1">
      <alignment horizontal="left" vertical="center"/>
      <protection hidden="1"/>
    </xf>
    <xf numFmtId="183" fontId="27" fillId="0" borderId="31" xfId="0" applyNumberFormat="1" applyFont="1" applyFill="1" applyBorder="1" applyAlignment="1" applyProtection="1">
      <alignment horizontal="left" vertical="center"/>
      <protection locked="0"/>
    </xf>
    <xf numFmtId="183" fontId="27" fillId="0" borderId="24" xfId="0" applyNumberFormat="1" applyFont="1" applyFill="1" applyBorder="1" applyAlignment="1" applyProtection="1">
      <alignment horizontal="left" vertical="center"/>
      <protection locked="0"/>
    </xf>
    <xf numFmtId="183" fontId="27" fillId="0" borderId="10" xfId="0" applyNumberFormat="1" applyFont="1" applyFill="1" applyBorder="1" applyAlignment="1" applyProtection="1">
      <alignment horizontal="left" vertical="center"/>
      <protection locked="0"/>
    </xf>
    <xf numFmtId="0" fontId="40" fillId="0" borderId="0" xfId="0" applyNumberFormat="1" applyFont="1" applyFill="1" applyBorder="1" applyAlignment="1" applyProtection="1">
      <alignment horizontal="center" vertical="top"/>
      <protection hidden="1"/>
    </xf>
    <xf numFmtId="183" fontId="40" fillId="0" borderId="16" xfId="0" applyNumberFormat="1" applyFont="1" applyFill="1" applyBorder="1" applyAlignment="1" applyProtection="1">
      <alignment horizontal="center" vertical="top"/>
      <protection hidden="1"/>
    </xf>
    <xf numFmtId="183" fontId="27" fillId="0" borderId="15" xfId="0" applyNumberFormat="1" applyFont="1" applyFill="1" applyBorder="1" applyAlignment="1" applyProtection="1">
      <alignment vertical="center"/>
      <protection hidden="1"/>
    </xf>
    <xf numFmtId="0" fontId="25" fillId="0" borderId="15" xfId="0" applyNumberFormat="1" applyFont="1" applyFill="1" applyBorder="1" applyAlignment="1" applyProtection="1">
      <alignment vertical="center"/>
      <protection hidden="1"/>
    </xf>
    <xf numFmtId="0" fontId="31" fillId="0" borderId="0" xfId="0" applyNumberFormat="1" applyFont="1" applyFill="1" applyBorder="1" applyAlignment="1" applyProtection="1">
      <protection hidden="1"/>
    </xf>
    <xf numFmtId="0" fontId="38" fillId="0" borderId="31" xfId="0" applyFont="1" applyFill="1" applyBorder="1" applyAlignment="1" applyProtection="1">
      <alignment horizontal="center" vertical="top"/>
      <protection locked="0"/>
    </xf>
    <xf numFmtId="0" fontId="38" fillId="0" borderId="33" xfId="0" applyFont="1" applyFill="1" applyBorder="1" applyAlignment="1" applyProtection="1">
      <alignment horizontal="center" vertical="top"/>
      <protection locked="0"/>
    </xf>
    <xf numFmtId="0" fontId="38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NumberFormat="1" applyFont="1" applyFill="1" applyBorder="1" applyAlignment="1" applyProtection="1">
      <alignment horizontal="center" vertical="center"/>
      <protection hidden="1"/>
    </xf>
    <xf numFmtId="183" fontId="27" fillId="0" borderId="54" xfId="0" applyNumberFormat="1" applyFont="1" applyFill="1" applyBorder="1" applyAlignment="1" applyProtection="1">
      <alignment horizontal="center" vertical="center"/>
      <protection hidden="1"/>
    </xf>
    <xf numFmtId="0" fontId="40" fillId="0" borderId="0" xfId="0" applyNumberFormat="1" applyFont="1" applyFill="1" applyBorder="1" applyAlignment="1" applyProtection="1">
      <alignment vertical="center"/>
      <protection hidden="1"/>
    </xf>
    <xf numFmtId="183" fontId="27" fillId="0" borderId="55" xfId="0" applyNumberFormat="1" applyFont="1" applyFill="1" applyBorder="1" applyAlignment="1" applyProtection="1">
      <alignment horizontal="center" vertical="center"/>
      <protection hidden="1"/>
    </xf>
    <xf numFmtId="0" fontId="40" fillId="0" borderId="0" xfId="0" applyNumberFormat="1" applyFont="1" applyFill="1" applyAlignment="1" applyProtection="1">
      <alignment vertical="center"/>
      <protection hidden="1"/>
    </xf>
    <xf numFmtId="183" fontId="27" fillId="0" borderId="56" xfId="0" applyNumberFormat="1" applyFont="1" applyFill="1" applyBorder="1" applyAlignment="1" applyProtection="1">
      <alignment horizontal="left" vertical="center"/>
      <protection hidden="1"/>
    </xf>
    <xf numFmtId="0" fontId="40" fillId="0" borderId="0" xfId="0" applyNumberFormat="1" applyFont="1" applyFill="1" applyBorder="1" applyAlignment="1" applyProtection="1">
      <alignment horizontal="distributed" vertical="center" indent="3"/>
      <protection hidden="1"/>
    </xf>
    <xf numFmtId="183" fontId="27" fillId="0" borderId="55" xfId="0" applyNumberFormat="1" applyFont="1" applyFill="1" applyBorder="1" applyAlignment="1" applyProtection="1">
      <alignment horizontal="left" vertical="center"/>
      <protection hidden="1"/>
    </xf>
    <xf numFmtId="183" fontId="27" fillId="0" borderId="57" xfId="0" applyNumberFormat="1" applyFont="1" applyFill="1" applyBorder="1" applyAlignment="1" applyProtection="1">
      <alignment horizontal="left" vertical="center"/>
      <protection locked="0"/>
    </xf>
    <xf numFmtId="183" fontId="27" fillId="0" borderId="58" xfId="0" applyNumberFormat="1" applyFont="1" applyFill="1" applyBorder="1" applyAlignment="1" applyProtection="1">
      <alignment horizontal="left" vertical="center"/>
      <protection locked="0"/>
    </xf>
    <xf numFmtId="183" fontId="27" fillId="0" borderId="59" xfId="0" applyNumberFormat="1" applyFont="1" applyFill="1" applyBorder="1" applyAlignment="1" applyProtection="1">
      <alignment vertical="center"/>
      <protection hidden="1"/>
    </xf>
    <xf numFmtId="183" fontId="27" fillId="0" borderId="60" xfId="0" applyNumberFormat="1" applyFont="1" applyFill="1" applyBorder="1" applyAlignment="1" applyProtection="1">
      <alignment horizontal="center" vertical="center"/>
      <protection hidden="1"/>
    </xf>
    <xf numFmtId="183" fontId="27" fillId="0" borderId="19" xfId="0" applyNumberFormat="1" applyFont="1" applyFill="1" applyBorder="1" applyAlignment="1" applyProtection="1">
      <alignment horizontal="center" vertical="center"/>
      <protection hidden="1"/>
    </xf>
    <xf numFmtId="183" fontId="27" fillId="0" borderId="33" xfId="0" applyNumberFormat="1" applyFont="1" applyFill="1" applyBorder="1" applyAlignment="1" applyProtection="1">
      <alignment horizontal="center" vertical="center"/>
      <protection hidden="1"/>
    </xf>
    <xf numFmtId="183" fontId="28" fillId="0" borderId="36" xfId="0" applyNumberFormat="1" applyFont="1" applyFill="1" applyBorder="1" applyAlignment="1" applyProtection="1">
      <alignment horizontal="center" vertical="center"/>
      <protection hidden="1"/>
    </xf>
    <xf numFmtId="183" fontId="28" fillId="0" borderId="26" xfId="0" applyNumberFormat="1" applyFont="1" applyFill="1" applyBorder="1" applyAlignment="1" applyProtection="1">
      <alignment horizontal="center" vertical="center"/>
      <protection hidden="1"/>
    </xf>
    <xf numFmtId="183" fontId="28" fillId="0" borderId="25" xfId="0" applyNumberFormat="1" applyFont="1" applyFill="1" applyBorder="1" applyAlignment="1" applyProtection="1">
      <alignment horizontal="center" vertical="center"/>
      <protection hidden="1"/>
    </xf>
    <xf numFmtId="183" fontId="28" fillId="0" borderId="36" xfId="0" applyNumberFormat="1" applyFont="1" applyFill="1" applyBorder="1" applyAlignment="1" applyProtection="1">
      <alignment horizontal="center" vertical="center"/>
      <protection locked="0"/>
    </xf>
    <xf numFmtId="183" fontId="28" fillId="0" borderId="26" xfId="0" applyNumberFormat="1" applyFont="1" applyFill="1" applyBorder="1" applyAlignment="1" applyProtection="1">
      <alignment horizontal="center" vertical="center"/>
      <protection locked="0"/>
    </xf>
    <xf numFmtId="183" fontId="28" fillId="0" borderId="24" xfId="0" applyNumberFormat="1" applyFont="1" applyFill="1" applyBorder="1" applyAlignment="1" applyProtection="1">
      <alignment horizontal="center" vertical="center"/>
      <protection locked="0"/>
    </xf>
    <xf numFmtId="183" fontId="28" fillId="0" borderId="61" xfId="0" applyNumberFormat="1" applyFont="1" applyFill="1" applyBorder="1" applyAlignment="1" applyProtection="1">
      <alignment horizontal="center" vertical="center"/>
      <protection locked="0"/>
    </xf>
    <xf numFmtId="183" fontId="28" fillId="0" borderId="32" xfId="0" applyNumberFormat="1" applyFont="1" applyFill="1" applyBorder="1" applyAlignment="1" applyProtection="1">
      <alignment horizontal="center" vertical="center"/>
      <protection locked="0"/>
    </xf>
    <xf numFmtId="183" fontId="28" fillId="0" borderId="28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NumberFormat="1" applyFont="1" applyFill="1" applyBorder="1" applyAlignment="1" applyProtection="1">
      <alignment horizontal="right" vertical="center"/>
      <protection hidden="1"/>
    </xf>
    <xf numFmtId="0" fontId="28" fillId="0" borderId="0" xfId="0" applyNumberFormat="1" applyFont="1" applyFill="1" applyBorder="1" applyAlignment="1" applyProtection="1">
      <alignment horizontal="left" vertical="center"/>
      <protection hidden="1"/>
    </xf>
    <xf numFmtId="0" fontId="41" fillId="0" borderId="0" xfId="0" applyNumberFormat="1" applyFont="1" applyFill="1" applyBorder="1" applyAlignment="1" applyProtection="1">
      <alignment vertical="center"/>
      <protection hidden="1"/>
    </xf>
    <xf numFmtId="0" fontId="28" fillId="0" borderId="34" xfId="0" applyNumberFormat="1" applyFont="1" applyFill="1" applyBorder="1" applyAlignment="1" applyProtection="1">
      <alignment horizontal="center" vertical="center"/>
      <protection hidden="1"/>
    </xf>
    <xf numFmtId="0" fontId="28" fillId="0" borderId="18" xfId="0" applyNumberFormat="1" applyFont="1" applyFill="1" applyBorder="1" applyAlignment="1" applyProtection="1">
      <alignment horizontal="center" vertical="center"/>
      <protection hidden="1"/>
    </xf>
    <xf numFmtId="0" fontId="28" fillId="0" borderId="20" xfId="0" applyNumberFormat="1" applyFont="1" applyFill="1" applyBorder="1" applyAlignment="1" applyProtection="1">
      <alignment horizontal="center" vertical="center"/>
      <protection hidden="1"/>
    </xf>
    <xf numFmtId="183" fontId="27" fillId="0" borderId="56" xfId="0" applyNumberFormat="1" applyFont="1" applyFill="1" applyBorder="1" applyAlignment="1" applyProtection="1">
      <alignment horizontal="center" vertical="center"/>
      <protection hidden="1"/>
    </xf>
    <xf numFmtId="0" fontId="28" fillId="0" borderId="62" xfId="0" applyNumberFormat="1" applyFont="1" applyFill="1" applyBorder="1" applyAlignment="1" applyProtection="1">
      <alignment horizontal="center" vertical="center"/>
      <protection hidden="1"/>
    </xf>
    <xf numFmtId="0" fontId="28" fillId="0" borderId="63" xfId="0" applyNumberFormat="1" applyFont="1" applyFill="1" applyBorder="1" applyAlignment="1" applyProtection="1">
      <alignment horizontal="center" vertical="center"/>
      <protection hidden="1"/>
    </xf>
    <xf numFmtId="0" fontId="28" fillId="0" borderId="10" xfId="0" applyNumberFormat="1" applyFont="1" applyFill="1" applyBorder="1" applyAlignment="1" applyProtection="1">
      <alignment horizontal="center" vertical="center"/>
      <protection hidden="1"/>
    </xf>
    <xf numFmtId="183" fontId="28" fillId="0" borderId="64" xfId="0" applyNumberFormat="1" applyFont="1" applyFill="1" applyBorder="1" applyAlignment="1" applyProtection="1">
      <alignment horizontal="center" vertical="center"/>
      <protection hidden="1"/>
    </xf>
    <xf numFmtId="0" fontId="25" fillId="0" borderId="0" xfId="0" applyNumberFormat="1" applyFont="1" applyFill="1" applyBorder="1" applyAlignment="1" applyProtection="1">
      <protection hidden="1"/>
    </xf>
    <xf numFmtId="0" fontId="25" fillId="0" borderId="0" xfId="0" applyNumberFormat="1" applyFont="1" applyFill="1" applyBorder="1" applyAlignment="1" applyProtection="1">
      <alignment horizontal="center" vertical="center"/>
      <protection hidden="1"/>
    </xf>
    <xf numFmtId="0" fontId="28" fillId="0" borderId="35" xfId="0" applyNumberFormat="1" applyFont="1" applyFill="1" applyBorder="1" applyAlignment="1" applyProtection="1">
      <alignment horizontal="center" vertical="center"/>
      <protection hidden="1"/>
    </xf>
    <xf numFmtId="0" fontId="28" fillId="0" borderId="26" xfId="0" applyNumberFormat="1" applyFont="1" applyFill="1" applyBorder="1" applyAlignment="1" applyProtection="1">
      <alignment horizontal="center" vertical="center"/>
      <protection hidden="1"/>
    </xf>
    <xf numFmtId="0" fontId="25" fillId="0" borderId="45" xfId="0" applyNumberFormat="1" applyFont="1" applyFill="1" applyBorder="1" applyAlignment="1" applyProtection="1">
      <protection hidden="1"/>
    </xf>
    <xf numFmtId="183" fontId="28" fillId="0" borderId="64" xfId="0" applyNumberFormat="1" applyFont="1" applyFill="1" applyBorder="1" applyAlignment="1" applyProtection="1">
      <alignment horizontal="center" vertical="center"/>
      <protection locked="0"/>
    </xf>
    <xf numFmtId="183" fontId="28" fillId="0" borderId="65" xfId="0" applyNumberFormat="1" applyFont="1" applyFill="1" applyBorder="1" applyAlignment="1" applyProtection="1">
      <alignment horizontal="center" vertical="center"/>
      <protection locked="0"/>
    </xf>
    <xf numFmtId="0" fontId="28" fillId="0" borderId="39" xfId="0" applyNumberFormat="1" applyFont="1" applyFill="1" applyBorder="1" applyAlignment="1" applyProtection="1">
      <alignment horizontal="center" vertical="center"/>
      <protection hidden="1"/>
    </xf>
    <xf numFmtId="0" fontId="28" fillId="0" borderId="32" xfId="0" applyNumberFormat="1" applyFont="1" applyFill="1" applyBorder="1" applyAlignment="1" applyProtection="1">
      <alignment horizontal="center" vertical="center"/>
      <protection hidden="1"/>
    </xf>
    <xf numFmtId="0" fontId="28" fillId="0" borderId="29" xfId="0" applyNumberFormat="1" applyFont="1" applyFill="1" applyBorder="1" applyAlignment="1" applyProtection="1">
      <alignment horizontal="center" vertical="center"/>
      <protection hidden="1"/>
    </xf>
    <xf numFmtId="0" fontId="42" fillId="0" borderId="38" xfId="0" applyNumberFormat="1" applyFont="1" applyFill="1" applyBorder="1" applyAlignment="1" applyProtection="1">
      <alignment horizontal="center" vertical="center"/>
      <protection hidden="1"/>
    </xf>
    <xf numFmtId="0" fontId="42" fillId="0" borderId="29" xfId="0" applyNumberFormat="1" applyFont="1" applyFill="1" applyBorder="1" applyAlignment="1" applyProtection="1">
      <alignment horizontal="center" vertical="center"/>
      <protection hidden="1"/>
    </xf>
    <xf numFmtId="0" fontId="28" fillId="0" borderId="0" xfId="0" applyNumberFormat="1" applyFont="1" applyFill="1" applyBorder="1" applyAlignment="1" applyProtection="1">
      <alignment horizontal="right" vertical="center"/>
      <protection hidden="1"/>
    </xf>
    <xf numFmtId="0" fontId="28" fillId="0" borderId="66" xfId="0" applyNumberFormat="1" applyFont="1" applyFill="1" applyBorder="1" applyAlignment="1" applyProtection="1">
      <alignment horizontal="center" vertical="center"/>
      <protection hidden="1"/>
    </xf>
    <xf numFmtId="176" fontId="28" fillId="0" borderId="10" xfId="0" applyNumberFormat="1" applyFont="1" applyFill="1" applyBorder="1" applyAlignment="1" applyProtection="1">
      <alignment horizontal="center" vertical="center"/>
      <protection hidden="1"/>
    </xf>
    <xf numFmtId="176" fontId="28" fillId="0" borderId="58" xfId="0" applyNumberFormat="1" applyFont="1" applyFill="1" applyBorder="1" applyAlignment="1" applyProtection="1">
      <alignment horizontal="center" vertical="center"/>
      <protection hidden="1"/>
    </xf>
    <xf numFmtId="177" fontId="28" fillId="0" borderId="10" xfId="0" applyNumberFormat="1" applyFont="1" applyFill="1" applyBorder="1" applyAlignment="1" applyProtection="1">
      <alignment horizontal="center" vertical="center"/>
      <protection hidden="1"/>
    </xf>
    <xf numFmtId="177" fontId="28" fillId="0" borderId="58" xfId="0" applyNumberFormat="1" applyFont="1" applyFill="1" applyBorder="1" applyAlignment="1" applyProtection="1">
      <alignment horizontal="center" vertical="center"/>
      <protection hidden="1"/>
    </xf>
    <xf numFmtId="182" fontId="28" fillId="0" borderId="10" xfId="0" applyNumberFormat="1" applyFont="1" applyFill="1" applyBorder="1" applyAlignment="1" applyProtection="1">
      <alignment horizontal="center" vertical="center"/>
      <protection hidden="1"/>
    </xf>
    <xf numFmtId="182" fontId="28" fillId="0" borderId="58" xfId="0" applyNumberFormat="1" applyFont="1" applyFill="1" applyBorder="1" applyAlignment="1" applyProtection="1">
      <alignment horizontal="center" vertical="center"/>
      <protection hidden="1"/>
    </xf>
    <xf numFmtId="0" fontId="28" fillId="0" borderId="58" xfId="0" applyNumberFormat="1" applyFont="1" applyFill="1" applyBorder="1" applyAlignment="1" applyProtection="1">
      <alignment horizontal="center" vertical="center"/>
      <protection hidden="1"/>
    </xf>
    <xf numFmtId="0" fontId="28" fillId="0" borderId="67" xfId="0" applyNumberFormat="1" applyFont="1" applyFill="1" applyBorder="1" applyAlignment="1" applyProtection="1">
      <alignment horizontal="center" vertical="center"/>
      <protection hidden="1"/>
    </xf>
    <xf numFmtId="177" fontId="30" fillId="9" borderId="66" xfId="0" applyNumberFormat="1" applyFont="1" applyFill="1" applyBorder="1" applyAlignment="1" applyProtection="1">
      <alignment horizontal="center" vertical="center"/>
      <protection hidden="1"/>
    </xf>
    <xf numFmtId="0" fontId="17" fillId="0" borderId="45" xfId="0" applyFont="1" applyBorder="1">
      <alignment vertical="center"/>
    </xf>
    <xf numFmtId="177" fontId="30" fillId="9" borderId="68" xfId="0" applyNumberFormat="1" applyFont="1" applyFill="1" applyBorder="1" applyAlignment="1" applyProtection="1">
      <alignment horizontal="center" vertical="center"/>
      <protection hidden="1"/>
    </xf>
    <xf numFmtId="176" fontId="30" fillId="9" borderId="68" xfId="0" applyNumberFormat="1" applyFont="1" applyFill="1" applyBorder="1" applyAlignment="1" applyProtection="1">
      <alignment horizontal="center" vertical="center"/>
      <protection hidden="1"/>
    </xf>
    <xf numFmtId="0" fontId="42" fillId="0" borderId="44" xfId="0" applyNumberFormat="1" applyFont="1" applyFill="1" applyBorder="1" applyAlignment="1" applyProtection="1">
      <alignment horizontal="center" vertical="center"/>
      <protection hidden="1"/>
    </xf>
    <xf numFmtId="176" fontId="30" fillId="9" borderId="69" xfId="0" applyNumberFormat="1" applyFont="1" applyFill="1" applyBorder="1" applyAlignment="1" applyProtection="1">
      <alignment horizontal="center" vertical="center"/>
      <protection hidden="1"/>
    </xf>
    <xf numFmtId="0" fontId="28" fillId="9" borderId="68" xfId="0" applyNumberFormat="1" applyFont="1" applyFill="1" applyBorder="1" applyAlignment="1" applyProtection="1">
      <alignment horizontal="center" vertical="center"/>
      <protection hidden="1"/>
    </xf>
    <xf numFmtId="0" fontId="38" fillId="0" borderId="70" xfId="0" applyFont="1" applyFill="1" applyBorder="1" applyAlignment="1" applyProtection="1">
      <alignment horizontal="center" vertical="top"/>
      <protection locked="0"/>
    </xf>
    <xf numFmtId="183" fontId="28" fillId="0" borderId="71" xfId="0" applyNumberFormat="1" applyFont="1" applyFill="1" applyBorder="1" applyAlignment="1" applyProtection="1">
      <alignment horizontal="center" vertical="center"/>
      <protection hidden="1"/>
    </xf>
    <xf numFmtId="0" fontId="38" fillId="0" borderId="72" xfId="0" applyFont="1" applyFill="1" applyBorder="1" applyAlignment="1" applyProtection="1">
      <alignment horizontal="center" vertical="top"/>
      <protection locked="0"/>
    </xf>
    <xf numFmtId="183" fontId="28" fillId="0" borderId="66" xfId="0" applyNumberFormat="1" applyFont="1" applyFill="1" applyBorder="1" applyAlignment="1" applyProtection="1">
      <alignment horizontal="center" vertical="center"/>
      <protection hidden="1"/>
    </xf>
    <xf numFmtId="183" fontId="28" fillId="0" borderId="44" xfId="0" applyNumberFormat="1" applyFont="1" applyFill="1" applyBorder="1" applyAlignment="1" applyProtection="1">
      <alignment horizontal="center" vertical="center"/>
      <protection hidden="1"/>
    </xf>
    <xf numFmtId="183" fontId="28" fillId="0" borderId="58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Border="1">
      <alignment vertical="center"/>
    </xf>
    <xf numFmtId="0" fontId="38" fillId="0" borderId="73" xfId="0" applyFont="1" applyFill="1" applyBorder="1" applyAlignment="1" applyProtection="1">
      <alignment horizontal="center" vertical="top"/>
      <protection locked="0"/>
    </xf>
    <xf numFmtId="183" fontId="28" fillId="0" borderId="69" xfId="0" applyNumberFormat="1" applyFont="1" applyFill="1" applyBorder="1" applyAlignment="1" applyProtection="1">
      <alignment horizontal="center" vertical="center"/>
      <protection hidden="1"/>
    </xf>
    <xf numFmtId="183" fontId="27" fillId="0" borderId="38" xfId="0" applyNumberFormat="1" applyFont="1" applyFill="1" applyBorder="1" applyAlignment="1" applyProtection="1">
      <alignment horizontal="center" vertical="center"/>
      <protection hidden="1"/>
    </xf>
    <xf numFmtId="183" fontId="27" fillId="0" borderId="21" xfId="0" applyNumberFormat="1" applyFont="1" applyFill="1" applyBorder="1" applyAlignment="1" applyProtection="1">
      <alignment horizontal="left" vertical="center"/>
      <protection hidden="1"/>
    </xf>
    <xf numFmtId="183" fontId="27" fillId="0" borderId="31" xfId="0" applyNumberFormat="1" applyFont="1" applyFill="1" applyBorder="1" applyAlignment="1" applyProtection="1">
      <alignment horizontal="left" vertical="center"/>
      <protection hidden="1"/>
    </xf>
    <xf numFmtId="183" fontId="27" fillId="0" borderId="57" xfId="0" applyNumberFormat="1" applyFont="1" applyFill="1" applyBorder="1" applyAlignment="1" applyProtection="1">
      <alignment horizontal="left" vertical="center"/>
      <protection hidden="1"/>
    </xf>
    <xf numFmtId="183" fontId="27" fillId="0" borderId="44" xfId="0" applyNumberFormat="1" applyFont="1" applyFill="1" applyBorder="1" applyAlignment="1" applyProtection="1">
      <alignment horizontal="left" vertical="center"/>
      <protection hidden="1"/>
    </xf>
    <xf numFmtId="183" fontId="27" fillId="0" borderId="22" xfId="0" applyNumberFormat="1" applyFont="1" applyFill="1" applyBorder="1" applyAlignment="1" applyProtection="1">
      <alignment horizontal="left" vertical="center"/>
      <protection hidden="1"/>
    </xf>
    <xf numFmtId="183" fontId="27" fillId="0" borderId="73" xfId="0" applyNumberFormat="1" applyFont="1" applyFill="1" applyBorder="1" applyAlignment="1" applyProtection="1">
      <alignment horizontal="left" vertical="center"/>
      <protection hidden="1"/>
    </xf>
    <xf numFmtId="183" fontId="29" fillId="0" borderId="44" xfId="0" applyNumberFormat="1" applyFont="1" applyFill="1" applyBorder="1" applyAlignment="1" applyProtection="1">
      <alignment horizontal="center" vertical="center"/>
      <protection hidden="1"/>
    </xf>
    <xf numFmtId="0" fontId="30" fillId="0" borderId="53" xfId="0" applyNumberFormat="1" applyFont="1" applyFill="1" applyBorder="1" applyAlignment="1" applyProtection="1">
      <alignment horizontal="center" vertical="center"/>
      <protection hidden="1"/>
    </xf>
    <xf numFmtId="0" fontId="27" fillId="0" borderId="15" xfId="0" applyNumberFormat="1" applyFont="1" applyFill="1" applyBorder="1" applyAlignment="1" applyProtection="1">
      <alignment horizontal="center" vertical="center"/>
      <protection hidden="1"/>
    </xf>
    <xf numFmtId="0" fontId="27" fillId="0" borderId="16" xfId="0" applyNumberFormat="1" applyFont="1" applyFill="1" applyBorder="1" applyAlignment="1" applyProtection="1">
      <alignment horizontal="center" vertical="center"/>
      <protection hidden="1"/>
    </xf>
    <xf numFmtId="0" fontId="36" fillId="0" borderId="10" xfId="0" applyNumberFormat="1" applyFont="1" applyBorder="1" applyAlignment="1" applyProtection="1">
      <alignment horizontal="center" vertical="center"/>
      <protection hidden="1"/>
    </xf>
    <xf numFmtId="183" fontId="28" fillId="0" borderId="74" xfId="0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6" fillId="13" borderId="10" xfId="0" applyFont="1" applyFill="1" applyBorder="1" applyAlignment="1">
      <alignment horizontal="center" vertical="center"/>
    </xf>
    <xf numFmtId="184" fontId="46" fillId="13" borderId="10" xfId="0" applyNumberFormat="1" applyFont="1" applyFill="1" applyBorder="1" applyAlignment="1">
      <alignment horizontal="center" vertical="center"/>
    </xf>
    <xf numFmtId="0" fontId="46" fillId="13" borderId="10" xfId="0" applyFont="1" applyFill="1" applyBorder="1" applyAlignment="1" applyProtection="1">
      <alignment horizontal="center" vertical="center"/>
      <protection locked="0"/>
    </xf>
    <xf numFmtId="0" fontId="47" fillId="14" borderId="10" xfId="0" applyFont="1" applyFill="1" applyBorder="1" applyAlignment="1" applyProtection="1">
      <alignment horizontal="center" vertical="center"/>
      <protection locked="0"/>
    </xf>
    <xf numFmtId="0" fontId="48" fillId="15" borderId="10" xfId="0" applyFont="1" applyFill="1" applyBorder="1" applyAlignment="1">
      <alignment horizontal="center" vertical="center"/>
    </xf>
    <xf numFmtId="0" fontId="46" fillId="12" borderId="10" xfId="0" applyFont="1" applyFill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43" fillId="0" borderId="10" xfId="0" applyFont="1" applyBorder="1" applyAlignment="1" applyProtection="1">
      <alignment horizontal="center" vertical="center"/>
      <protection locked="0"/>
    </xf>
    <xf numFmtId="0" fontId="17" fillId="0" borderId="10" xfId="0" applyFont="1" applyBorder="1" applyAlignment="1" applyProtection="1">
      <alignment horizontal="center" vertical="center"/>
      <protection locked="0"/>
    </xf>
    <xf numFmtId="179" fontId="46" fillId="13" borderId="10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49" fillId="0" borderId="0" xfId="0" applyFont="1" applyFill="1" applyAlignment="1">
      <alignment horizontal="center" vertical="center"/>
    </xf>
    <xf numFmtId="0" fontId="49" fillId="0" borderId="0" xfId="0" applyFont="1" applyFill="1" applyAlignment="1" applyProtection="1">
      <alignment horizontal="center" vertical="center"/>
      <protection hidden="1"/>
    </xf>
    <xf numFmtId="0" fontId="17" fillId="0" borderId="0" xfId="0" applyFont="1" applyFill="1" applyAlignment="1" applyProtection="1">
      <alignment horizontal="center" vertical="center"/>
      <protection hidden="1"/>
    </xf>
    <xf numFmtId="0" fontId="26" fillId="0" borderId="0" xfId="0" applyFont="1" applyFill="1" applyAlignment="1">
      <alignment horizontal="center" vertical="center"/>
    </xf>
    <xf numFmtId="0" fontId="50" fillId="16" borderId="75" xfId="0" applyFont="1" applyFill="1" applyBorder="1" applyAlignment="1">
      <alignment horizontal="center" vertical="center"/>
    </xf>
    <xf numFmtId="0" fontId="50" fillId="16" borderId="76" xfId="0" applyFont="1" applyFill="1" applyBorder="1" applyAlignment="1">
      <alignment horizontal="center" vertical="center"/>
    </xf>
    <xf numFmtId="0" fontId="50" fillId="16" borderId="77" xfId="0" applyFont="1" applyFill="1" applyBorder="1" applyAlignment="1" applyProtection="1">
      <alignment horizontal="center" vertical="center"/>
      <protection hidden="1"/>
    </xf>
    <xf numFmtId="0" fontId="46" fillId="17" borderId="78" xfId="0" applyFont="1" applyFill="1" applyBorder="1" applyAlignment="1">
      <alignment horizontal="center" vertical="center"/>
    </xf>
    <xf numFmtId="0" fontId="46" fillId="17" borderId="53" xfId="0" applyFont="1" applyFill="1" applyBorder="1" applyAlignment="1">
      <alignment horizontal="center" vertical="center"/>
    </xf>
    <xf numFmtId="0" fontId="46" fillId="17" borderId="79" xfId="0" applyFont="1" applyFill="1" applyBorder="1" applyAlignment="1">
      <alignment horizontal="center" vertical="center"/>
    </xf>
    <xf numFmtId="0" fontId="46" fillId="17" borderId="47" xfId="0" applyFont="1" applyFill="1" applyBorder="1" applyAlignment="1">
      <alignment horizontal="center" vertical="center"/>
    </xf>
    <xf numFmtId="0" fontId="50" fillId="16" borderId="53" xfId="0" applyFont="1" applyFill="1" applyBorder="1" applyAlignment="1" applyProtection="1">
      <alignment horizontal="center" vertical="center"/>
      <protection hidden="1"/>
    </xf>
    <xf numFmtId="58" fontId="46" fillId="17" borderId="37" xfId="0" applyNumberFormat="1" applyFont="1" applyFill="1" applyBorder="1" applyAlignment="1">
      <alignment horizontal="center" vertical="center"/>
    </xf>
    <xf numFmtId="58" fontId="46" fillId="17" borderId="10" xfId="0" applyNumberFormat="1" applyFont="1" applyFill="1" applyBorder="1" applyAlignment="1">
      <alignment horizontal="center" vertical="center"/>
    </xf>
    <xf numFmtId="0" fontId="50" fillId="16" borderId="25" xfId="0" applyFont="1" applyFill="1" applyBorder="1" applyAlignment="1" applyProtection="1">
      <alignment horizontal="center" vertical="center"/>
      <protection hidden="1"/>
    </xf>
    <xf numFmtId="0" fontId="43" fillId="0" borderId="37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50" fillId="16" borderId="30" xfId="0" applyFont="1" applyFill="1" applyBorder="1" applyAlignment="1" applyProtection="1">
      <alignment horizontal="center" vertical="center"/>
      <protection hidden="1"/>
    </xf>
    <xf numFmtId="0" fontId="46" fillId="18" borderId="36" xfId="0" applyFont="1" applyFill="1" applyBorder="1" applyAlignment="1">
      <alignment horizontal="center" vertical="center"/>
    </xf>
    <xf numFmtId="0" fontId="46" fillId="18" borderId="10" xfId="0" applyFont="1" applyFill="1" applyBorder="1" applyAlignment="1">
      <alignment horizontal="center" vertical="center"/>
    </xf>
    <xf numFmtId="0" fontId="17" fillId="0" borderId="34" xfId="0" applyFont="1" applyFill="1" applyBorder="1" applyAlignment="1" applyProtection="1">
      <alignment horizontal="center" vertical="center"/>
      <protection locked="0"/>
    </xf>
    <xf numFmtId="0" fontId="17" fillId="0" borderId="19" xfId="0" applyFont="1" applyFill="1" applyBorder="1" applyAlignment="1" applyProtection="1">
      <alignment horizontal="center" vertical="center"/>
      <protection locked="0"/>
    </xf>
    <xf numFmtId="0" fontId="51" fillId="0" borderId="22" xfId="0" applyFont="1" applyFill="1" applyBorder="1" applyAlignment="1" applyProtection="1">
      <alignment horizontal="center" vertical="center"/>
      <protection hidden="1"/>
    </xf>
    <xf numFmtId="0" fontId="17" fillId="14" borderId="36" xfId="0" applyFont="1" applyFill="1" applyBorder="1" applyAlignment="1" applyProtection="1">
      <alignment horizontal="center" vertical="center"/>
      <protection locked="0"/>
    </xf>
    <xf numFmtId="0" fontId="17" fillId="14" borderId="10" xfId="0" applyFont="1" applyFill="1" applyBorder="1" applyAlignment="1" applyProtection="1">
      <alignment horizontal="center" vertical="center"/>
      <protection locked="0"/>
    </xf>
    <xf numFmtId="0" fontId="17" fillId="0" borderId="23" xfId="0" applyFont="1" applyFill="1" applyBorder="1" applyAlignment="1" applyProtection="1">
      <alignment horizontal="center" vertical="center"/>
      <protection locked="0"/>
    </xf>
    <xf numFmtId="0" fontId="17" fillId="0" borderId="24" xfId="0" applyFont="1" applyFill="1" applyBorder="1" applyAlignment="1" applyProtection="1">
      <alignment horizontal="center" vertical="center"/>
      <protection locked="0"/>
    </xf>
    <xf numFmtId="0" fontId="17" fillId="14" borderId="19" xfId="0" applyFont="1" applyFill="1" applyBorder="1" applyAlignment="1" applyProtection="1">
      <alignment horizontal="center" vertical="center"/>
      <protection locked="0"/>
    </xf>
    <xf numFmtId="0" fontId="17" fillId="14" borderId="21" xfId="0" applyFont="1" applyFill="1" applyBorder="1" applyAlignment="1" applyProtection="1">
      <alignment horizontal="center" vertical="center"/>
      <protection locked="0"/>
    </xf>
    <xf numFmtId="0" fontId="17" fillId="0" borderId="35" xfId="0" applyFont="1" applyFill="1" applyBorder="1" applyAlignment="1" applyProtection="1">
      <alignment horizontal="center" vertical="center"/>
      <protection locked="0"/>
    </xf>
    <xf numFmtId="0" fontId="17" fillId="0" borderId="36" xfId="0" applyFont="1" applyFill="1" applyBorder="1" applyAlignment="1" applyProtection="1">
      <alignment horizontal="center" vertical="center"/>
      <protection locked="0"/>
    </xf>
    <xf numFmtId="0" fontId="52" fillId="0" borderId="0" xfId="0" applyFont="1" applyFill="1" applyAlignment="1">
      <alignment horizontal="center" vertical="center"/>
    </xf>
    <xf numFmtId="0" fontId="49" fillId="0" borderId="35" xfId="0" applyFont="1" applyFill="1" applyBorder="1" applyAlignment="1" applyProtection="1">
      <alignment horizontal="center" vertical="center"/>
      <protection locked="0"/>
    </xf>
    <xf numFmtId="0" fontId="49" fillId="0" borderId="36" xfId="0" applyFont="1" applyFill="1" applyBorder="1" applyAlignment="1" applyProtection="1">
      <alignment horizontal="center" vertical="center"/>
      <protection locked="0"/>
    </xf>
    <xf numFmtId="0" fontId="52" fillId="0" borderId="0" xfId="0" applyFont="1" applyFill="1" applyAlignment="1" applyProtection="1">
      <alignment horizontal="center" vertical="center"/>
      <protection hidden="1"/>
    </xf>
    <xf numFmtId="0" fontId="49" fillId="14" borderId="36" xfId="0" applyFont="1" applyFill="1" applyBorder="1" applyAlignment="1" applyProtection="1">
      <alignment horizontal="center" vertical="center"/>
      <protection locked="0"/>
    </xf>
    <xf numFmtId="0" fontId="49" fillId="14" borderId="10" xfId="0" applyFont="1" applyFill="1" applyBorder="1" applyAlignment="1" applyProtection="1">
      <alignment horizontal="center" vertical="center"/>
      <protection locked="0"/>
    </xf>
    <xf numFmtId="0" fontId="49" fillId="0" borderId="37" xfId="0" applyFont="1" applyFill="1" applyBorder="1" applyAlignment="1" applyProtection="1">
      <alignment horizontal="center" vertical="center"/>
      <protection locked="0"/>
    </xf>
    <xf numFmtId="0" fontId="49" fillId="0" borderId="45" xfId="0" applyFont="1" applyFill="1" applyBorder="1" applyAlignment="1" applyProtection="1">
      <alignment horizontal="center" vertical="center"/>
      <protection locked="0"/>
    </xf>
    <xf numFmtId="0" fontId="49" fillId="0" borderId="42" xfId="0" applyFont="1" applyFill="1" applyBorder="1" applyAlignment="1" applyProtection="1">
      <alignment horizontal="center" vertical="center"/>
      <protection locked="0"/>
    </xf>
    <xf numFmtId="0" fontId="49" fillId="0" borderId="80" xfId="0" applyFont="1" applyFill="1" applyBorder="1" applyAlignment="1" applyProtection="1">
      <alignment horizontal="center" vertical="center"/>
      <protection locked="0"/>
    </xf>
    <xf numFmtId="0" fontId="49" fillId="14" borderId="38" xfId="0" applyFont="1" applyFill="1" applyBorder="1" applyAlignment="1" applyProtection="1">
      <alignment horizontal="center" vertical="center"/>
      <protection locked="0"/>
    </xf>
    <xf numFmtId="0" fontId="26" fillId="0" borderId="0" xfId="0" applyFont="1" applyFill="1" applyAlignment="1" applyProtection="1">
      <alignment horizontal="center" vertical="center"/>
      <protection hidden="1"/>
    </xf>
    <xf numFmtId="0" fontId="17" fillId="0" borderId="53" xfId="0" applyFont="1" applyFill="1" applyBorder="1" applyAlignment="1" applyProtection="1">
      <alignment horizontal="center" vertical="center"/>
      <protection hidden="1"/>
    </xf>
    <xf numFmtId="0" fontId="46" fillId="17" borderId="60" xfId="0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46" fillId="17" borderId="54" xfId="0" applyFont="1" applyFill="1" applyBorder="1" applyAlignment="1">
      <alignment horizontal="center" vertical="center"/>
    </xf>
    <xf numFmtId="0" fontId="53" fillId="0" borderId="45" xfId="10" applyFont="1" applyFill="1" applyBorder="1" applyAlignment="1" applyProtection="1">
      <alignment horizontal="center" vertical="center"/>
      <protection locked="0"/>
    </xf>
    <xf numFmtId="0" fontId="17" fillId="0" borderId="45" xfId="0" applyFont="1" applyFill="1" applyBorder="1" applyAlignment="1">
      <alignment horizontal="center" vertical="center"/>
    </xf>
    <xf numFmtId="58" fontId="46" fillId="17" borderId="25" xfId="0" applyNumberFormat="1" applyFont="1" applyFill="1" applyBorder="1" applyAlignment="1">
      <alignment horizontal="center" vertical="center"/>
    </xf>
    <xf numFmtId="0" fontId="53" fillId="0" borderId="35" xfId="10" applyFont="1" applyFill="1" applyBorder="1" applyAlignment="1" applyProtection="1">
      <alignment horizontal="center" vertical="center"/>
      <protection locked="0"/>
    </xf>
    <xf numFmtId="0" fontId="43" fillId="0" borderId="25" xfId="0" applyFont="1" applyFill="1" applyBorder="1" applyAlignment="1">
      <alignment horizontal="center" vertical="center"/>
    </xf>
    <xf numFmtId="0" fontId="46" fillId="18" borderId="25" xfId="0" applyFont="1" applyFill="1" applyBorder="1" applyAlignment="1">
      <alignment horizontal="center" vertical="center"/>
    </xf>
    <xf numFmtId="0" fontId="54" fillId="12" borderId="35" xfId="10" applyFont="1" applyFill="1" applyBorder="1" applyAlignment="1" applyProtection="1">
      <alignment horizontal="center" vertical="center"/>
      <protection locked="0"/>
    </xf>
    <xf numFmtId="0" fontId="17" fillId="19" borderId="45" xfId="0" applyFont="1" applyFill="1" applyBorder="1" applyAlignment="1">
      <alignment horizontal="center" vertical="center"/>
    </xf>
    <xf numFmtId="0" fontId="17" fillId="19" borderId="0" xfId="0" applyFont="1" applyFill="1" applyAlignment="1">
      <alignment horizontal="center" vertical="center"/>
    </xf>
    <xf numFmtId="0" fontId="17" fillId="0" borderId="45" xfId="0" applyFont="1" applyFill="1" applyBorder="1" applyAlignment="1" applyProtection="1">
      <alignment horizontal="center" vertical="center"/>
      <protection locked="0"/>
    </xf>
    <xf numFmtId="0" fontId="17" fillId="14" borderId="22" xfId="0" applyFont="1" applyFill="1" applyBorder="1" applyAlignment="1" applyProtection="1">
      <alignment horizontal="center" vertical="center"/>
      <protection locked="0"/>
    </xf>
    <xf numFmtId="0" fontId="49" fillId="0" borderId="45" xfId="0" applyFont="1" applyFill="1" applyBorder="1" applyAlignment="1">
      <alignment horizontal="center" vertical="center"/>
    </xf>
    <xf numFmtId="0" fontId="49" fillId="0" borderId="45" xfId="0" applyFont="1" applyFill="1" applyBorder="1" applyAlignment="1" applyProtection="1">
      <alignment horizontal="center" vertical="center"/>
      <protection hidden="1"/>
    </xf>
    <xf numFmtId="0" fontId="49" fillId="14" borderId="25" xfId="0" applyFont="1" applyFill="1" applyBorder="1" applyAlignment="1" applyProtection="1">
      <alignment horizontal="center" vertical="center"/>
      <protection locked="0"/>
    </xf>
    <xf numFmtId="0" fontId="17" fillId="0" borderId="81" xfId="0" applyFont="1" applyFill="1" applyBorder="1" applyAlignment="1" applyProtection="1">
      <alignment horizontal="center" vertical="center"/>
      <protection locked="0"/>
    </xf>
    <xf numFmtId="0" fontId="49" fillId="14" borderId="44" xfId="0" applyFont="1" applyFill="1" applyBorder="1" applyAlignment="1" applyProtection="1">
      <alignment horizontal="center" vertical="center"/>
      <protection locked="0"/>
    </xf>
    <xf numFmtId="0" fontId="17" fillId="0" borderId="82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alignment horizontal="center" vertical="center"/>
      <protection hidden="1"/>
    </xf>
    <xf numFmtId="0" fontId="17" fillId="18" borderId="0" xfId="0" applyFont="1" applyFill="1" applyAlignment="1">
      <alignment horizontal="center" vertical="center"/>
    </xf>
    <xf numFmtId="0" fontId="17" fillId="20" borderId="0" xfId="0" applyFont="1" applyFill="1" applyAlignment="1">
      <alignment horizontal="center" vertical="center"/>
    </xf>
    <xf numFmtId="0" fontId="43" fillId="0" borderId="0" xfId="0" applyNumberFormat="1" applyFont="1" applyFill="1" applyAlignment="1">
      <alignment horizontal="center" vertical="center"/>
    </xf>
    <xf numFmtId="0" fontId="55" fillId="0" borderId="45" xfId="0" applyNumberFormat="1" applyFont="1" applyFill="1" applyBorder="1" applyAlignment="1">
      <alignment horizontal="center" vertical="center"/>
    </xf>
    <xf numFmtId="0" fontId="55" fillId="0" borderId="0" xfId="0" applyNumberFormat="1" applyFont="1" applyFill="1" applyAlignment="1">
      <alignment horizontal="center" vertical="center"/>
    </xf>
    <xf numFmtId="0" fontId="43" fillId="0" borderId="83" xfId="0" applyNumberFormat="1" applyFont="1" applyFill="1" applyBorder="1" applyAlignment="1">
      <alignment horizontal="center" vertical="center"/>
    </xf>
    <xf numFmtId="0" fontId="43" fillId="0" borderId="75" xfId="0" applyNumberFormat="1" applyFont="1" applyFill="1" applyBorder="1" applyAlignment="1">
      <alignment horizontal="center" vertical="center"/>
    </xf>
    <xf numFmtId="0" fontId="43" fillId="0" borderId="84" xfId="0" applyNumberFormat="1" applyFont="1" applyFill="1" applyBorder="1" applyAlignment="1">
      <alignment horizontal="center" vertical="center"/>
    </xf>
    <xf numFmtId="0" fontId="43" fillId="0" borderId="72" xfId="0" applyNumberFormat="1" applyFont="1" applyFill="1" applyBorder="1" applyAlignment="1">
      <alignment horizontal="center" vertical="center"/>
    </xf>
    <xf numFmtId="0" fontId="56" fillId="0" borderId="21" xfId="0" applyNumberFormat="1" applyFont="1" applyFill="1" applyBorder="1" applyAlignment="1">
      <alignment horizontal="center" vertical="center"/>
    </xf>
    <xf numFmtId="0" fontId="46" fillId="13" borderId="85" xfId="0" applyNumberFormat="1" applyFont="1" applyFill="1" applyBorder="1" applyAlignment="1">
      <alignment horizontal="center" vertical="center"/>
    </xf>
    <xf numFmtId="0" fontId="26" fillId="13" borderId="33" xfId="0" applyNumberFormat="1" applyFont="1" applyFill="1" applyBorder="1" applyAlignment="1">
      <alignment horizontal="center" vertical="center"/>
    </xf>
    <xf numFmtId="0" fontId="17" fillId="0" borderId="36" xfId="0" applyNumberFormat="1" applyFont="1" applyFill="1" applyBorder="1" applyAlignment="1">
      <alignment horizontal="center" vertical="center"/>
    </xf>
    <xf numFmtId="0" fontId="17" fillId="14" borderId="10" xfId="0" applyNumberFormat="1" applyFont="1" applyFill="1" applyBorder="1" applyAlignment="1" applyProtection="1">
      <alignment horizontal="center" vertical="center"/>
      <protection locked="0" hidden="1"/>
    </xf>
    <xf numFmtId="0" fontId="17" fillId="14" borderId="25" xfId="0" applyNumberFormat="1" applyFont="1" applyFill="1" applyBorder="1" applyAlignment="1" applyProtection="1">
      <alignment horizontal="center" vertical="center"/>
      <protection locked="0" hidden="1"/>
    </xf>
    <xf numFmtId="0" fontId="46" fillId="13" borderId="23" xfId="0" applyNumberFormat="1" applyFont="1" applyFill="1" applyBorder="1" applyAlignment="1">
      <alignment horizontal="center" vertical="center"/>
    </xf>
    <xf numFmtId="0" fontId="26" fillId="13" borderId="26" xfId="0" applyNumberFormat="1" applyFont="1" applyFill="1" applyBorder="1" applyAlignment="1">
      <alignment horizontal="center" vertical="center"/>
    </xf>
    <xf numFmtId="0" fontId="46" fillId="13" borderId="27" xfId="0" applyNumberFormat="1" applyFont="1" applyFill="1" applyBorder="1" applyAlignment="1">
      <alignment horizontal="center" vertical="center"/>
    </xf>
    <xf numFmtId="0" fontId="26" fillId="13" borderId="32" xfId="0" applyNumberFormat="1" applyFont="1" applyFill="1" applyBorder="1" applyAlignment="1">
      <alignment horizontal="center" vertical="center"/>
    </xf>
    <xf numFmtId="0" fontId="17" fillId="0" borderId="61" xfId="0" applyNumberFormat="1" applyFont="1" applyFill="1" applyBorder="1" applyAlignment="1">
      <alignment horizontal="center" vertical="center"/>
    </xf>
    <xf numFmtId="0" fontId="17" fillId="14" borderId="29" xfId="0" applyNumberFormat="1" applyFont="1" applyFill="1" applyBorder="1" applyAlignment="1" applyProtection="1">
      <alignment horizontal="center" vertical="center"/>
      <protection locked="0" hidden="1"/>
    </xf>
    <xf numFmtId="0" fontId="17" fillId="14" borderId="30" xfId="0" applyNumberFormat="1" applyFont="1" applyFill="1" applyBorder="1" applyAlignment="1" applyProtection="1">
      <alignment horizontal="center" vertical="center"/>
      <protection locked="0" hidden="1"/>
    </xf>
    <xf numFmtId="0" fontId="43" fillId="0" borderId="0" xfId="0" applyNumberFormat="1" applyFont="1" applyFill="1" applyBorder="1" applyAlignment="1">
      <alignment horizontal="center" vertical="center"/>
    </xf>
    <xf numFmtId="0" fontId="43" fillId="0" borderId="45" xfId="0" applyNumberFormat="1" applyFont="1" applyFill="1" applyBorder="1" applyAlignment="1">
      <alignment horizontal="center" vertical="center"/>
    </xf>
    <xf numFmtId="0" fontId="56" fillId="0" borderId="19" xfId="0" applyNumberFormat="1" applyFont="1" applyFill="1" applyBorder="1" applyAlignment="1">
      <alignment horizontal="center" vertical="center"/>
    </xf>
    <xf numFmtId="0" fontId="31" fillId="0" borderId="78" xfId="0" applyNumberFormat="1" applyFont="1" applyFill="1" applyBorder="1" applyAlignment="1" applyProtection="1">
      <alignment horizontal="center" vertical="center"/>
      <protection hidden="1"/>
    </xf>
    <xf numFmtId="0" fontId="31" fillId="0" borderId="20" xfId="0" applyNumberFormat="1" applyFont="1" applyFill="1" applyBorder="1" applyAlignment="1" applyProtection="1">
      <alignment horizontal="center" vertical="center"/>
      <protection hidden="1"/>
    </xf>
    <xf numFmtId="0" fontId="31" fillId="0" borderId="36" xfId="0" applyNumberFormat="1" applyFont="1" applyFill="1" applyBorder="1" applyAlignment="1" applyProtection="1">
      <alignment horizontal="center" vertical="center"/>
      <protection hidden="1"/>
    </xf>
    <xf numFmtId="0" fontId="31" fillId="0" borderId="10" xfId="0" applyNumberFormat="1" applyFont="1" applyFill="1" applyBorder="1" applyAlignment="1" applyProtection="1">
      <alignment horizontal="center" vertical="center"/>
      <protection hidden="1"/>
    </xf>
    <xf numFmtId="0" fontId="57" fillId="10" borderId="36" xfId="0" applyNumberFormat="1" applyFont="1" applyFill="1" applyBorder="1" applyAlignment="1" applyProtection="1">
      <alignment horizontal="center" vertical="center"/>
      <protection hidden="1"/>
    </xf>
    <xf numFmtId="0" fontId="57" fillId="10" borderId="10" xfId="0" applyNumberFormat="1" applyFont="1" applyFill="1" applyBorder="1" applyAlignment="1" applyProtection="1">
      <alignment horizontal="center" vertical="center"/>
      <protection hidden="1"/>
    </xf>
    <xf numFmtId="0" fontId="21" fillId="13" borderId="36" xfId="0" applyNumberFormat="1" applyFont="1" applyFill="1" applyBorder="1" applyAlignment="1" applyProtection="1">
      <alignment horizontal="center" vertical="center"/>
      <protection locked="0"/>
    </xf>
    <xf numFmtId="0" fontId="57" fillId="14" borderId="10" xfId="0" applyNumberFormat="1" applyFont="1" applyFill="1" applyBorder="1" applyAlignment="1" applyProtection="1">
      <alignment horizontal="center" vertical="center"/>
      <protection locked="0" hidden="1"/>
    </xf>
    <xf numFmtId="0" fontId="21" fillId="13" borderId="36" xfId="0" applyNumberFormat="1" applyFont="1" applyFill="1" applyBorder="1" applyAlignment="1" applyProtection="1">
      <alignment horizontal="center"/>
      <protection locked="0"/>
    </xf>
    <xf numFmtId="0" fontId="57" fillId="0" borderId="36" xfId="0" applyNumberFormat="1" applyFont="1" applyFill="1" applyBorder="1" applyAlignment="1" applyProtection="1">
      <alignment horizontal="center"/>
      <protection locked="0"/>
    </xf>
    <xf numFmtId="0" fontId="57" fillId="21" borderId="10" xfId="0" applyNumberFormat="1" applyFont="1" applyFill="1" applyBorder="1" applyAlignment="1" applyProtection="1">
      <alignment horizontal="center" vertical="center"/>
    </xf>
    <xf numFmtId="0" fontId="57" fillId="0" borderId="0" xfId="0" applyNumberFormat="1" applyFont="1" applyFill="1" applyAlignment="1" applyProtection="1">
      <alignment horizontal="center"/>
      <protection hidden="1"/>
    </xf>
    <xf numFmtId="0" fontId="31" fillId="0" borderId="66" xfId="0" applyNumberFormat="1" applyFont="1" applyFill="1" applyBorder="1" applyAlignment="1" applyProtection="1">
      <alignment horizontal="center" vertical="center"/>
      <protection hidden="1"/>
    </xf>
    <xf numFmtId="0" fontId="31" fillId="0" borderId="58" xfId="0" applyNumberFormat="1" applyFont="1" applyFill="1" applyBorder="1" applyAlignment="1" applyProtection="1">
      <alignment horizontal="center" vertical="center"/>
      <protection hidden="1"/>
    </xf>
    <xf numFmtId="20" fontId="57" fillId="10" borderId="10" xfId="0" applyNumberFormat="1" applyFont="1" applyFill="1" applyBorder="1" applyAlignment="1" applyProtection="1">
      <alignment horizontal="center" vertical="center"/>
      <protection hidden="1"/>
    </xf>
    <xf numFmtId="0" fontId="57" fillId="0" borderId="58" xfId="0" applyNumberFormat="1" applyFont="1" applyFill="1" applyBorder="1" applyAlignment="1" applyProtection="1">
      <alignment horizontal="center" vertical="center"/>
      <protection hidden="1"/>
    </xf>
    <xf numFmtId="0" fontId="46" fillId="12" borderId="0" xfId="0" applyNumberFormat="1" applyFont="1" applyFill="1" applyAlignment="1">
      <alignment horizontal="center" vertical="center"/>
    </xf>
    <xf numFmtId="0" fontId="57" fillId="0" borderId="58" xfId="0" applyNumberFormat="1" applyFont="1" applyFill="1" applyBorder="1" applyAlignment="1" applyProtection="1">
      <alignment horizontal="center"/>
      <protection hidden="1"/>
    </xf>
    <xf numFmtId="0" fontId="43" fillId="3" borderId="0" xfId="0" applyNumberFormat="1" applyFont="1" applyFill="1" applyAlignment="1">
      <alignment horizontal="center" vertical="center"/>
    </xf>
    <xf numFmtId="0" fontId="57" fillId="0" borderId="0" xfId="0" applyNumberFormat="1" applyFont="1" applyFill="1" applyAlignment="1" applyProtection="1">
      <protection hidden="1"/>
    </xf>
    <xf numFmtId="0" fontId="58" fillId="0" borderId="0" xfId="0" applyFont="1" applyFill="1" applyAlignment="1" applyProtection="1">
      <alignment vertical="center"/>
      <protection hidden="1"/>
    </xf>
    <xf numFmtId="0" fontId="59" fillId="0" borderId="0" xfId="0" applyFont="1">
      <alignment vertical="center"/>
    </xf>
    <xf numFmtId="182" fontId="59" fillId="0" borderId="0" xfId="0" applyNumberFormat="1" applyFont="1">
      <alignment vertical="center"/>
    </xf>
    <xf numFmtId="179" fontId="58" fillId="0" borderId="0" xfId="0" applyNumberFormat="1" applyFont="1" applyFill="1" applyAlignment="1" applyProtection="1">
      <alignment horizontal="left" vertical="center"/>
      <protection hidden="1"/>
    </xf>
    <xf numFmtId="0" fontId="60" fillId="13" borderId="38" xfId="0" applyFont="1" applyFill="1" applyBorder="1" applyAlignment="1" applyProtection="1">
      <alignment horizontal="center" vertical="center"/>
      <protection hidden="1"/>
    </xf>
    <xf numFmtId="184" fontId="58" fillId="22" borderId="44" xfId="0" applyNumberFormat="1" applyFont="1" applyFill="1" applyBorder="1" applyAlignment="1" applyProtection="1">
      <alignment horizontal="center" vertical="center"/>
      <protection hidden="1"/>
    </xf>
    <xf numFmtId="184" fontId="58" fillId="22" borderId="31" xfId="0" applyNumberFormat="1" applyFont="1" applyFill="1" applyBorder="1" applyAlignment="1" applyProtection="1">
      <alignment horizontal="center" vertical="center"/>
      <protection hidden="1"/>
    </xf>
    <xf numFmtId="0" fontId="58" fillId="0" borderId="44" xfId="0" applyFont="1" applyFill="1" applyBorder="1" applyAlignment="1" applyProtection="1">
      <alignment horizontal="center" vertical="center"/>
      <protection hidden="1"/>
    </xf>
    <xf numFmtId="0" fontId="60" fillId="13" borderId="10" xfId="0" applyFont="1" applyFill="1" applyBorder="1" applyAlignment="1" applyProtection="1">
      <alignment horizontal="center" vertical="center"/>
      <protection hidden="1"/>
    </xf>
    <xf numFmtId="184" fontId="58" fillId="22" borderId="22" xfId="0" applyNumberFormat="1" applyFont="1" applyFill="1" applyBorder="1" applyAlignment="1" applyProtection="1">
      <alignment horizontal="center" vertical="center"/>
      <protection hidden="1"/>
    </xf>
    <xf numFmtId="184" fontId="58" fillId="22" borderId="33" xfId="0" applyNumberFormat="1" applyFont="1" applyFill="1" applyBorder="1" applyAlignment="1" applyProtection="1">
      <alignment horizontal="center" vertical="center"/>
      <protection hidden="1"/>
    </xf>
    <xf numFmtId="0" fontId="58" fillId="0" borderId="22" xfId="0" applyFont="1" applyFill="1" applyBorder="1" applyAlignment="1" applyProtection="1">
      <alignment horizontal="center" vertical="center"/>
      <protection hidden="1"/>
    </xf>
    <xf numFmtId="0" fontId="58" fillId="0" borderId="10" xfId="0" applyFont="1" applyFill="1" applyBorder="1" applyAlignment="1" applyProtection="1">
      <alignment horizontal="center" vertical="center"/>
      <protection hidden="1"/>
    </xf>
    <xf numFmtId="0" fontId="61" fillId="0" borderId="10" xfId="0" applyNumberFormat="1" applyFont="1" applyFill="1" applyBorder="1" applyAlignment="1" applyProtection="1">
      <alignment horizontal="center" vertical="center"/>
      <protection locked="0" hidden="1"/>
    </xf>
    <xf numFmtId="177" fontId="61" fillId="0" borderId="10" xfId="0" applyNumberFormat="1" applyFont="1" applyFill="1" applyBorder="1" applyAlignment="1" applyProtection="1">
      <alignment horizontal="center" vertical="center"/>
      <protection hidden="1"/>
    </xf>
    <xf numFmtId="177" fontId="58" fillId="0" borderId="25" xfId="0" applyNumberFormat="1" applyFont="1" applyFill="1" applyBorder="1" applyAlignment="1" applyProtection="1">
      <alignment horizontal="center" vertical="center"/>
      <protection hidden="1"/>
    </xf>
    <xf numFmtId="177" fontId="58" fillId="0" borderId="26" xfId="0" applyNumberFormat="1" applyFont="1" applyFill="1" applyBorder="1" applyAlignment="1" applyProtection="1">
      <alignment horizontal="center" vertical="center"/>
      <protection hidden="1"/>
    </xf>
    <xf numFmtId="184" fontId="58" fillId="23" borderId="44" xfId="0" applyNumberFormat="1" applyFont="1" applyFill="1" applyBorder="1" applyAlignment="1" applyProtection="1">
      <alignment horizontal="center" vertical="center"/>
      <protection hidden="1"/>
    </xf>
    <xf numFmtId="184" fontId="58" fillId="23" borderId="31" xfId="0" applyNumberFormat="1" applyFont="1" applyFill="1" applyBorder="1" applyAlignment="1" applyProtection="1">
      <alignment horizontal="center" vertical="center"/>
      <protection hidden="1"/>
    </xf>
    <xf numFmtId="184" fontId="58" fillId="23" borderId="22" xfId="0" applyNumberFormat="1" applyFont="1" applyFill="1" applyBorder="1" applyAlignment="1" applyProtection="1">
      <alignment horizontal="center" vertical="center"/>
      <protection hidden="1"/>
    </xf>
    <xf numFmtId="184" fontId="58" fillId="23" borderId="33" xfId="0" applyNumberFormat="1" applyFont="1" applyFill="1" applyBorder="1" applyAlignment="1" applyProtection="1">
      <alignment horizontal="center" vertical="center"/>
      <protection hidden="1"/>
    </xf>
    <xf numFmtId="184" fontId="58" fillId="0" borderId="0" xfId="0" applyNumberFormat="1" applyFont="1" applyFill="1" applyAlignment="1" applyProtection="1">
      <alignment horizontal="center" vertical="center"/>
      <protection hidden="1"/>
    </xf>
    <xf numFmtId="0" fontId="58" fillId="0" borderId="31" xfId="0" applyFont="1" applyFill="1" applyBorder="1" applyAlignment="1" applyProtection="1">
      <alignment horizontal="center" vertical="center"/>
      <protection hidden="1"/>
    </xf>
    <xf numFmtId="0" fontId="62" fillId="18" borderId="10" xfId="0" applyFont="1" applyFill="1" applyBorder="1" applyAlignment="1" applyProtection="1">
      <alignment horizontal="center" vertical="center"/>
      <protection hidden="1"/>
    </xf>
    <xf numFmtId="0" fontId="59" fillId="0" borderId="43" xfId="0" applyFont="1" applyBorder="1">
      <alignment vertical="center"/>
    </xf>
    <xf numFmtId="0" fontId="58" fillId="0" borderId="33" xfId="0" applyFont="1" applyFill="1" applyBorder="1" applyAlignment="1" applyProtection="1">
      <alignment horizontal="center" vertical="center"/>
      <protection hidden="1"/>
    </xf>
    <xf numFmtId="0" fontId="59" fillId="24" borderId="43" xfId="0" applyFont="1" applyFill="1" applyBorder="1">
      <alignment vertical="center"/>
    </xf>
    <xf numFmtId="0" fontId="59" fillId="18" borderId="0" xfId="0" applyFont="1" applyFill="1" applyAlignment="1">
      <alignment horizontal="center" vertical="center"/>
    </xf>
    <xf numFmtId="0" fontId="58" fillId="0" borderId="10" xfId="0" applyFont="1" applyFill="1" applyBorder="1" applyAlignment="1" applyProtection="1">
      <alignment horizontal="center" vertical="center"/>
      <protection locked="0" hidden="1"/>
    </xf>
    <xf numFmtId="182" fontId="62" fillId="18" borderId="10" xfId="0" applyNumberFormat="1" applyFont="1" applyFill="1" applyBorder="1" applyAlignment="1" applyProtection="1">
      <alignment horizontal="center" vertical="center"/>
      <protection hidden="1"/>
    </xf>
    <xf numFmtId="0" fontId="59" fillId="18" borderId="43" xfId="0" applyFont="1" applyFill="1" applyBorder="1" applyAlignment="1">
      <alignment horizontal="center" vertical="center"/>
    </xf>
    <xf numFmtId="177" fontId="59" fillId="0" borderId="0" xfId="0" applyNumberFormat="1" applyFont="1" applyAlignment="1">
      <alignment horizontal="center" vertical="center"/>
    </xf>
    <xf numFmtId="0" fontId="59" fillId="24" borderId="0" xfId="0" applyFont="1" applyFill="1">
      <alignment vertical="center"/>
    </xf>
    <xf numFmtId="177" fontId="59" fillId="18" borderId="0" xfId="0" applyNumberFormat="1" applyFont="1" applyFill="1" applyAlignment="1">
      <alignment horizontal="center" vertical="center"/>
    </xf>
    <xf numFmtId="0" fontId="61" fillId="0" borderId="0" xfId="0" applyFont="1">
      <alignment vertical="center"/>
    </xf>
    <xf numFmtId="182" fontId="62" fillId="25" borderId="10" xfId="0" applyNumberFormat="1" applyFont="1" applyFill="1" applyBorder="1" applyAlignment="1" applyProtection="1">
      <alignment horizontal="center" vertical="center"/>
      <protection hidden="1"/>
    </xf>
    <xf numFmtId="0" fontId="58" fillId="18" borderId="44" xfId="0" applyFont="1" applyFill="1" applyBorder="1" applyAlignment="1" applyProtection="1">
      <alignment horizontal="center" vertical="center"/>
      <protection hidden="1"/>
    </xf>
    <xf numFmtId="0" fontId="58" fillId="18" borderId="10" xfId="0" applyFont="1" applyFill="1" applyBorder="1" applyAlignment="1" applyProtection="1">
      <alignment horizontal="center" vertical="center"/>
      <protection hidden="1"/>
    </xf>
    <xf numFmtId="0" fontId="58" fillId="18" borderId="22" xfId="0" applyFont="1" applyFill="1" applyBorder="1" applyAlignment="1" applyProtection="1">
      <alignment horizontal="center" vertical="center"/>
      <protection hidden="1"/>
    </xf>
    <xf numFmtId="0" fontId="58" fillId="18" borderId="25" xfId="0" applyFont="1" applyFill="1" applyBorder="1" applyAlignment="1" applyProtection="1">
      <alignment horizontal="center" vertical="center"/>
      <protection hidden="1"/>
    </xf>
    <xf numFmtId="182" fontId="58" fillId="18" borderId="25" xfId="0" applyNumberFormat="1" applyFont="1" applyFill="1" applyBorder="1" applyAlignment="1" applyProtection="1">
      <alignment horizontal="center" vertical="center"/>
      <protection hidden="1"/>
    </xf>
    <xf numFmtId="182" fontId="58" fillId="18" borderId="10" xfId="0" applyNumberFormat="1" applyFont="1" applyFill="1" applyBorder="1" applyAlignment="1" applyProtection="1">
      <alignment horizontal="center" vertical="center"/>
      <protection hidden="1"/>
    </xf>
    <xf numFmtId="182" fontId="58" fillId="17" borderId="10" xfId="0" applyNumberFormat="1" applyFont="1" applyFill="1" applyBorder="1" applyAlignment="1" applyProtection="1">
      <alignment horizontal="center" vertical="center"/>
      <protection hidden="1"/>
    </xf>
    <xf numFmtId="182" fontId="59" fillId="18" borderId="0" xfId="0" applyNumberFormat="1" applyFont="1" applyFill="1">
      <alignment vertical="center"/>
    </xf>
    <xf numFmtId="177" fontId="63" fillId="24" borderId="0" xfId="0" applyNumberFormat="1" applyFont="1" applyFill="1" applyAlignment="1">
      <alignment horizontal="center" vertical="center"/>
    </xf>
    <xf numFmtId="0" fontId="59" fillId="0" borderId="0" xfId="0" applyFont="1" applyFill="1">
      <alignment vertical="center"/>
    </xf>
    <xf numFmtId="177" fontId="63" fillId="0" borderId="0" xfId="0" applyNumberFormat="1" applyFont="1" applyFill="1" applyAlignment="1">
      <alignment horizontal="center" vertical="center"/>
    </xf>
    <xf numFmtId="177" fontId="61" fillId="0" borderId="10" xfId="0" applyNumberFormat="1" applyFont="1" applyFill="1" applyBorder="1" applyAlignment="1" applyProtection="1">
      <alignment horizontal="center" vertical="center"/>
      <protection locked="0" hidden="1"/>
    </xf>
    <xf numFmtId="0" fontId="58" fillId="18" borderId="70" xfId="0" applyFont="1" applyFill="1" applyBorder="1" applyAlignment="1" applyProtection="1">
      <alignment horizontal="center" vertical="center"/>
      <protection hidden="1"/>
    </xf>
    <xf numFmtId="0" fontId="58" fillId="18" borderId="72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0" borderId="0" xfId="0" applyBorder="1" applyProtection="1">
      <alignment vertical="center"/>
      <protection hidden="1"/>
    </xf>
    <xf numFmtId="0" fontId="0" fillId="4" borderId="0" xfId="0" applyFill="1" applyBorder="1" applyAlignment="1" applyProtection="1">
      <alignment vertical="center"/>
      <protection hidden="1"/>
    </xf>
    <xf numFmtId="0" fontId="64" fillId="26" borderId="86" xfId="0" applyFont="1" applyFill="1" applyBorder="1" applyAlignment="1" applyProtection="1">
      <alignment horizontal="left" vertical="center"/>
      <protection hidden="1"/>
    </xf>
    <xf numFmtId="0" fontId="64" fillId="26" borderId="87" xfId="0" applyFont="1" applyFill="1" applyBorder="1" applyAlignment="1" applyProtection="1">
      <alignment horizontal="left" vertical="center"/>
      <protection hidden="1"/>
    </xf>
    <xf numFmtId="0" fontId="0" fillId="26" borderId="87" xfId="0" applyFill="1" applyBorder="1" applyProtection="1">
      <alignment vertical="center"/>
      <protection hidden="1"/>
    </xf>
    <xf numFmtId="0" fontId="0" fillId="26" borderId="87" xfId="0" applyFill="1" applyBorder="1" applyAlignment="1" applyProtection="1">
      <alignment vertical="center"/>
      <protection hidden="1"/>
    </xf>
    <xf numFmtId="0" fontId="65" fillId="27" borderId="88" xfId="0" applyFont="1" applyFill="1" applyBorder="1" applyProtection="1">
      <alignment vertical="center"/>
      <protection hidden="1"/>
    </xf>
    <xf numFmtId="0" fontId="66" fillId="27" borderId="0" xfId="10" applyFont="1" applyFill="1" applyBorder="1" applyProtection="1">
      <alignment vertical="center"/>
      <protection locked="0"/>
    </xf>
    <xf numFmtId="0" fontId="67" fillId="27" borderId="0" xfId="0" applyFont="1" applyFill="1" applyBorder="1" applyProtection="1">
      <alignment vertical="center"/>
      <protection locked="0"/>
    </xf>
    <xf numFmtId="0" fontId="68" fillId="27" borderId="0" xfId="0" applyFont="1" applyFill="1" applyBorder="1" applyAlignment="1" applyProtection="1">
      <alignment vertical="center"/>
      <protection locked="0"/>
    </xf>
    <xf numFmtId="0" fontId="66" fillId="27" borderId="0" xfId="10" applyFont="1" applyFill="1" applyBorder="1" applyAlignment="1" applyProtection="1">
      <alignment vertical="center"/>
      <protection locked="0"/>
    </xf>
    <xf numFmtId="0" fontId="67" fillId="27" borderId="0" xfId="0" applyFont="1" applyFill="1" applyAlignment="1" applyProtection="1">
      <alignment vertical="center"/>
      <protection locked="0"/>
    </xf>
    <xf numFmtId="0" fontId="65" fillId="27" borderId="89" xfId="0" applyFont="1" applyFill="1" applyBorder="1" applyProtection="1">
      <alignment vertical="center"/>
      <protection hidden="1"/>
    </xf>
    <xf numFmtId="0" fontId="66" fillId="27" borderId="90" xfId="10" applyFont="1" applyFill="1" applyBorder="1" applyProtection="1">
      <alignment vertical="center"/>
      <protection locked="0"/>
    </xf>
    <xf numFmtId="0" fontId="67" fillId="27" borderId="90" xfId="0" applyFont="1" applyFill="1" applyBorder="1" applyProtection="1">
      <alignment vertical="center"/>
      <protection locked="0"/>
    </xf>
    <xf numFmtId="0" fontId="68" fillId="27" borderId="90" xfId="0" applyFont="1" applyFill="1" applyBorder="1" applyAlignment="1" applyProtection="1">
      <alignment vertical="center"/>
      <protection locked="0"/>
    </xf>
    <xf numFmtId="0" fontId="69" fillId="4" borderId="91" xfId="0" applyFont="1" applyFill="1" applyBorder="1" applyAlignment="1" applyProtection="1">
      <alignment horizontal="center" vertical="center"/>
      <protection hidden="1"/>
    </xf>
    <xf numFmtId="184" fontId="69" fillId="4" borderId="92" xfId="0" applyNumberFormat="1" applyFont="1" applyFill="1" applyBorder="1" applyAlignment="1" applyProtection="1">
      <alignment horizontal="right" vertical="center"/>
      <protection locked="0"/>
    </xf>
    <xf numFmtId="0" fontId="69" fillId="4" borderId="92" xfId="0" applyFont="1" applyFill="1" applyBorder="1" applyAlignment="1" applyProtection="1">
      <alignment horizontal="center" vertical="center"/>
      <protection hidden="1"/>
    </xf>
    <xf numFmtId="184" fontId="69" fillId="4" borderId="93" xfId="0" applyNumberFormat="1" applyFont="1" applyFill="1" applyBorder="1" applyAlignment="1" applyProtection="1">
      <alignment horizontal="left" vertical="center"/>
      <protection locked="0"/>
    </xf>
    <xf numFmtId="0" fontId="69" fillId="4" borderId="94" xfId="0" applyFont="1" applyFill="1" applyBorder="1" applyAlignment="1" applyProtection="1">
      <alignment horizontal="center" vertical="center"/>
      <protection hidden="1"/>
    </xf>
    <xf numFmtId="0" fontId="69" fillId="4" borderId="0" xfId="0" applyFont="1" applyFill="1" applyBorder="1" applyAlignment="1" applyProtection="1">
      <alignment horizontal="center" vertical="center"/>
      <protection locked="0"/>
    </xf>
    <xf numFmtId="0" fontId="69" fillId="4" borderId="95" xfId="0" applyFont="1" applyFill="1" applyBorder="1" applyAlignment="1" applyProtection="1">
      <alignment horizontal="center" vertical="center"/>
      <protection locked="0"/>
    </xf>
    <xf numFmtId="0" fontId="69" fillId="4" borderId="96" xfId="0" applyFont="1" applyFill="1" applyBorder="1" applyAlignment="1" applyProtection="1">
      <alignment horizontal="center" vertical="center"/>
      <protection hidden="1"/>
    </xf>
    <xf numFmtId="0" fontId="69" fillId="4" borderId="97" xfId="0" applyFont="1" applyFill="1" applyBorder="1" applyAlignment="1" applyProtection="1">
      <alignment horizontal="center" vertical="center"/>
      <protection locked="0"/>
    </xf>
    <xf numFmtId="0" fontId="69" fillId="4" borderId="98" xfId="0" applyFont="1" applyFill="1" applyBorder="1" applyAlignment="1" applyProtection="1">
      <alignment horizontal="center" vertical="center"/>
      <protection locked="0"/>
    </xf>
    <xf numFmtId="0" fontId="0" fillId="26" borderId="99" xfId="0" applyFill="1" applyBorder="1" applyAlignment="1" applyProtection="1">
      <alignment vertical="center"/>
      <protection hidden="1"/>
    </xf>
    <xf numFmtId="0" fontId="0" fillId="27" borderId="0" xfId="0" applyFill="1" applyBorder="1" applyAlignment="1" applyProtection="1">
      <alignment vertical="center"/>
      <protection locked="0"/>
    </xf>
    <xf numFmtId="0" fontId="0" fillId="27" borderId="100" xfId="0" applyFill="1" applyBorder="1" applyAlignment="1" applyProtection="1">
      <alignment vertical="center"/>
      <protection locked="0"/>
    </xf>
    <xf numFmtId="0" fontId="0" fillId="27" borderId="90" xfId="0" applyFill="1" applyBorder="1" applyAlignment="1" applyProtection="1">
      <alignment vertical="center"/>
      <protection locked="0"/>
    </xf>
    <xf numFmtId="0" fontId="0" fillId="27" borderId="101" xfId="0" applyFill="1" applyBorder="1" applyAlignment="1" applyProtection="1">
      <alignment vertical="center"/>
      <protection locked="0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常规 2 10" xfId="50"/>
    <cellStyle name="60% - 强调文字颜色 6" xfId="51" builtinId="52"/>
    <cellStyle name="常规 2" xfId="52"/>
    <cellStyle name="常规_Sheet1" xfId="53"/>
    <cellStyle name="常规 3" xfId="54"/>
  </cellStyles>
  <dxfs count="5">
    <dxf>
      <numFmt numFmtId="185" formatCode=";;;"/>
      <fill>
        <patternFill patternType="solid">
          <bgColor theme="6" tint="0.4"/>
        </patternFill>
      </fill>
    </dxf>
    <dxf>
      <numFmt numFmtId="186" formatCode=";;;"/>
      <fill>
        <patternFill patternType="solid">
          <bgColor rgb="FF326EEB"/>
        </patternFill>
      </fill>
    </dxf>
    <dxf>
      <numFmt numFmtId="187" formatCode=";;;"/>
      <fill>
        <patternFill patternType="darkHorizontal">
          <fgColor rgb="FFF55164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CE292F"/>
        </patternFill>
      </fill>
    </dxf>
  </dxfs>
  <tableStyles count="0" defaultTableStyle="TableStyleMedium2" defaultPivotStyle="PivotStyleLight16"/>
  <colors>
    <mruColors>
      <color rgb="00D0E1D1"/>
      <color rgb="0000D45F"/>
      <color rgb="000FB62A"/>
      <color rgb="00A9D08E"/>
      <color rgb="001552D1"/>
      <color rgb="0000B050"/>
      <color rgb="00385888"/>
      <color rgb="00D9E7D8"/>
      <color rgb="00508BE4"/>
      <color rgb="00326EE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26143;&#26399;&#26085;!A1"/><Relationship Id="rId7" Type="http://schemas.openxmlformats.org/officeDocument/2006/relationships/hyperlink" Target="#&#26143;&#26399;&#20845;!A1"/><Relationship Id="rId6" Type="http://schemas.openxmlformats.org/officeDocument/2006/relationships/hyperlink" Target="#&#26143;&#26399;&#20116;!A1"/><Relationship Id="rId5" Type="http://schemas.openxmlformats.org/officeDocument/2006/relationships/hyperlink" Target="#&#26143;&#26399;&#22235;!A1"/><Relationship Id="rId4" Type="http://schemas.openxmlformats.org/officeDocument/2006/relationships/hyperlink" Target="#&#26143;&#26399;&#19977;!A1"/><Relationship Id="rId3" Type="http://schemas.openxmlformats.org/officeDocument/2006/relationships/hyperlink" Target="#&#26143;&#26399;&#20108;!A1"/><Relationship Id="rId2" Type="http://schemas.openxmlformats.org/officeDocument/2006/relationships/hyperlink" Target="#&#26143;&#26399;&#19968;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20010;&#20154;&#24037;&#36164;&#26597;&#35810;!D5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19050</xdr:colOff>
      <xdr:row>0</xdr:row>
      <xdr:rowOff>181610</xdr:rowOff>
    </xdr:from>
    <xdr:to>
      <xdr:col>6</xdr:col>
      <xdr:colOff>473710</xdr:colOff>
      <xdr:row>4</xdr:row>
      <xdr:rowOff>38100</xdr:rowOff>
    </xdr:to>
    <xdr:sp>
      <xdr:nvSpPr>
        <xdr:cNvPr id="3" name="对角圆角矩形 2"/>
        <xdr:cNvSpPr/>
      </xdr:nvSpPr>
      <xdr:spPr>
        <a:xfrm>
          <a:off x="1924050" y="181610"/>
          <a:ext cx="3883660" cy="758190"/>
        </a:xfrm>
        <a:prstGeom prst="round2DiagRect">
          <a:avLst>
            <a:gd name="adj1" fmla="val 16667"/>
            <a:gd name="adj2" fmla="val 10235"/>
          </a:avLst>
        </a:prstGeom>
        <a:gradFill>
          <a:gsLst>
            <a:gs pos="0">
              <a:srgbClr val="648EB0"/>
            </a:gs>
            <a:gs pos="100000">
              <a:srgbClr val="385888"/>
            </a:gs>
          </a:gsLst>
          <a:lin ang="5400000" scaled="0"/>
        </a:gradFill>
        <a:ln>
          <a:noFill/>
        </a:ln>
        <a:effectLst>
          <a:outerShdw dist="38100" dir="2700000" algn="tl" rotWithShape="0">
            <a:schemeClr val="bg2">
              <a:lumMod val="75000"/>
              <a:alpha val="100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oneCellAnchor>
    <xdr:from>
      <xdr:col>1</xdr:col>
      <xdr:colOff>80645</xdr:colOff>
      <xdr:row>1</xdr:row>
      <xdr:rowOff>38735</xdr:rowOff>
    </xdr:from>
    <xdr:ext cx="3931285" cy="560705"/>
    <xdr:sp>
      <xdr:nvSpPr>
        <xdr:cNvPr id="5" name="文本框 4"/>
        <xdr:cNvSpPr txBox="1"/>
      </xdr:nvSpPr>
      <xdr:spPr>
        <a:xfrm>
          <a:off x="1985645" y="280035"/>
          <a:ext cx="3931285" cy="5607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p>
          <a:pPr algn="l"/>
          <a:r>
            <a:rPr lang="zh-CN" altLang="en-US" sz="2800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连锁餐饮排班管理系统</a:t>
          </a:r>
          <a:endParaRPr lang="zh-CN" altLang="en-US" sz="2800">
            <a:solidFill>
              <a:schemeClr val="bg1"/>
            </a:solidFill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oneCellAnchor>
  <xdr:twoCellAnchor>
    <xdr:from>
      <xdr:col>1</xdr:col>
      <xdr:colOff>28575</xdr:colOff>
      <xdr:row>6</xdr:row>
      <xdr:rowOff>60325</xdr:rowOff>
    </xdr:from>
    <xdr:to>
      <xdr:col>1</xdr:col>
      <xdr:colOff>442595</xdr:colOff>
      <xdr:row>13</xdr:row>
      <xdr:rowOff>2540</xdr:rowOff>
    </xdr:to>
    <xdr:grpSp>
      <xdr:nvGrpSpPr>
        <xdr:cNvPr id="19" name="组合 18"/>
        <xdr:cNvGrpSpPr/>
      </xdr:nvGrpSpPr>
      <xdr:grpSpPr>
        <a:xfrm>
          <a:off x="1933575" y="1571625"/>
          <a:ext cx="414020" cy="2698115"/>
          <a:chOff x="3555" y="2270"/>
          <a:chExt cx="652" cy="4834"/>
        </a:xfrm>
      </xdr:grpSpPr>
      <xdr:pic>
        <xdr:nvPicPr>
          <xdr:cNvPr id="11" name="Picture 24"/>
          <xdr:cNvPicPr>
            <a:picLocks noChangeAspect="1"/>
          </xdr:cNvPicPr>
        </xdr:nvPicPr>
        <xdr:blipFill>
          <a:blip r:embed="rId1"/>
          <a:stretch>
            <a:fillRect/>
          </a:stretch>
        </xdr:blipFill>
        <xdr:spPr>
          <a:xfrm>
            <a:off x="3585" y="3445"/>
            <a:ext cx="602" cy="582"/>
          </a:xfrm>
          <a:prstGeom prst="rect">
            <a:avLst/>
          </a:prstGeom>
          <a:noFill/>
          <a:ln w="9525">
            <a:noFill/>
          </a:ln>
        </xdr:spPr>
      </xdr:pic>
      <xdr:pic>
        <xdr:nvPicPr>
          <xdr:cNvPr id="12" name="Picture 25"/>
          <xdr:cNvPicPr>
            <a:picLocks noChangeAspect="1"/>
          </xdr:cNvPicPr>
        </xdr:nvPicPr>
        <xdr:blipFill>
          <a:blip r:embed="rId1"/>
          <a:stretch>
            <a:fillRect/>
          </a:stretch>
        </xdr:blipFill>
        <xdr:spPr>
          <a:xfrm>
            <a:off x="3570" y="5925"/>
            <a:ext cx="603" cy="586"/>
          </a:xfrm>
          <a:prstGeom prst="rect">
            <a:avLst/>
          </a:prstGeom>
          <a:noFill/>
          <a:ln w="9525">
            <a:noFill/>
          </a:ln>
        </xdr:spPr>
      </xdr:pic>
      <xdr:pic>
        <xdr:nvPicPr>
          <xdr:cNvPr id="13" name="Picture 29"/>
          <xdr:cNvPicPr>
            <a:picLocks noChangeAspect="1"/>
          </xdr:cNvPicPr>
        </xdr:nvPicPr>
        <xdr:blipFill>
          <a:blip r:embed="rId1"/>
          <a:stretch>
            <a:fillRect/>
          </a:stretch>
        </xdr:blipFill>
        <xdr:spPr>
          <a:xfrm>
            <a:off x="3570" y="5300"/>
            <a:ext cx="603" cy="585"/>
          </a:xfrm>
          <a:prstGeom prst="rect">
            <a:avLst/>
          </a:prstGeom>
          <a:noFill/>
          <a:ln w="9525">
            <a:noFill/>
          </a:ln>
        </xdr:spPr>
      </xdr:pic>
      <xdr:pic>
        <xdr:nvPicPr>
          <xdr:cNvPr id="14" name="Picture 30"/>
          <xdr:cNvPicPr>
            <a:picLocks noChangeAspect="1"/>
          </xdr:cNvPicPr>
        </xdr:nvPicPr>
        <xdr:blipFill>
          <a:blip r:embed="rId1"/>
          <a:stretch>
            <a:fillRect/>
          </a:stretch>
        </xdr:blipFill>
        <xdr:spPr>
          <a:xfrm>
            <a:off x="3570" y="4065"/>
            <a:ext cx="602" cy="583"/>
          </a:xfrm>
          <a:prstGeom prst="rect">
            <a:avLst/>
          </a:prstGeom>
          <a:noFill/>
          <a:ln w="9525">
            <a:noFill/>
          </a:ln>
        </xdr:spPr>
      </xdr:pic>
      <xdr:pic>
        <xdr:nvPicPr>
          <xdr:cNvPr id="15" name="Picture 44"/>
          <xdr:cNvPicPr>
            <a:picLocks noChangeAspect="1"/>
          </xdr:cNvPicPr>
        </xdr:nvPicPr>
        <xdr:blipFill>
          <a:blip r:embed="rId1"/>
          <a:stretch>
            <a:fillRect/>
          </a:stretch>
        </xdr:blipFill>
        <xdr:spPr>
          <a:xfrm>
            <a:off x="3555" y="6520"/>
            <a:ext cx="603" cy="585"/>
          </a:xfrm>
          <a:prstGeom prst="rect">
            <a:avLst/>
          </a:prstGeom>
          <a:noFill/>
          <a:ln w="9525">
            <a:noFill/>
          </a:ln>
        </xdr:spPr>
      </xdr:pic>
      <xdr:pic>
        <xdr:nvPicPr>
          <xdr:cNvPr id="16" name="Picture 91"/>
          <xdr:cNvPicPr>
            <a:picLocks noChangeAspect="1"/>
          </xdr:cNvPicPr>
        </xdr:nvPicPr>
        <xdr:blipFill>
          <a:blip r:embed="rId1"/>
          <a:stretch>
            <a:fillRect/>
          </a:stretch>
        </xdr:blipFill>
        <xdr:spPr>
          <a:xfrm>
            <a:off x="3555" y="4645"/>
            <a:ext cx="603" cy="580"/>
          </a:xfrm>
          <a:prstGeom prst="rect">
            <a:avLst/>
          </a:prstGeom>
          <a:noFill/>
          <a:ln w="9525">
            <a:noFill/>
          </a:ln>
        </xdr:spPr>
      </xdr:pic>
      <xdr:pic>
        <xdr:nvPicPr>
          <xdr:cNvPr id="17" name="Picture 24"/>
          <xdr:cNvPicPr>
            <a:picLocks noChangeAspect="1"/>
          </xdr:cNvPicPr>
        </xdr:nvPicPr>
        <xdr:blipFill>
          <a:blip r:embed="rId1"/>
          <a:stretch>
            <a:fillRect/>
          </a:stretch>
        </xdr:blipFill>
        <xdr:spPr>
          <a:xfrm>
            <a:off x="3605" y="2895"/>
            <a:ext cx="602" cy="577"/>
          </a:xfrm>
          <a:prstGeom prst="rect">
            <a:avLst/>
          </a:prstGeom>
          <a:noFill/>
          <a:ln w="9525">
            <a:noFill/>
          </a:ln>
        </xdr:spPr>
      </xdr:pic>
      <xdr:pic>
        <xdr:nvPicPr>
          <xdr:cNvPr id="18" name="Picture 24"/>
          <xdr:cNvPicPr>
            <a:picLocks noChangeAspect="1"/>
          </xdr:cNvPicPr>
        </xdr:nvPicPr>
        <xdr:blipFill>
          <a:blip r:embed="rId1"/>
          <a:stretch>
            <a:fillRect/>
          </a:stretch>
        </xdr:blipFill>
        <xdr:spPr>
          <a:xfrm>
            <a:off x="3595" y="2270"/>
            <a:ext cx="602" cy="577"/>
          </a:xfrm>
          <a:prstGeom prst="rect">
            <a:avLst/>
          </a:prstGeom>
          <a:noFill/>
          <a:ln w="9525">
            <a:noFill/>
          </a:ln>
        </xdr:spPr>
      </xdr:pic>
    </xdr:grpSp>
    <xdr:clientData/>
  </xdr:twoCellAnchor>
  <xdr:twoCellAnchor editAs="oneCell">
    <xdr:from>
      <xdr:col>1</xdr:col>
      <xdr:colOff>28575</xdr:colOff>
      <xdr:row>13</xdr:row>
      <xdr:rowOff>69850</xdr:rowOff>
    </xdr:from>
    <xdr:to>
      <xdr:col>1</xdr:col>
      <xdr:colOff>411480</xdr:colOff>
      <xdr:row>14</xdr:row>
      <xdr:rowOff>50165</xdr:rowOff>
    </xdr:to>
    <xdr:pic>
      <xdr:nvPicPr>
        <xdr:cNvPr id="20" name="Picture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33575" y="4337050"/>
          <a:ext cx="382905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155575</xdr:colOff>
      <xdr:row>10</xdr:row>
      <xdr:rowOff>50165</xdr:rowOff>
    </xdr:from>
    <xdr:to>
      <xdr:col>11</xdr:col>
      <xdr:colOff>581025</xdr:colOff>
      <xdr:row>10</xdr:row>
      <xdr:rowOff>316865</xdr:rowOff>
    </xdr:to>
    <xdr:grpSp>
      <xdr:nvGrpSpPr>
        <xdr:cNvPr id="143" name="组合 142"/>
        <xdr:cNvGrpSpPr/>
      </xdr:nvGrpSpPr>
      <xdr:grpSpPr>
        <a:xfrm>
          <a:off x="3432175" y="3136265"/>
          <a:ext cx="5445125" cy="266700"/>
          <a:chOff x="6515" y="4714"/>
          <a:chExt cx="8575" cy="420"/>
        </a:xfrm>
      </xdr:grpSpPr>
      <xdr:sp>
        <xdr:nvSpPr>
          <xdr:cNvPr id="119" name="对角圆角矩形 118"/>
          <xdr:cNvSpPr/>
        </xdr:nvSpPr>
        <xdr:spPr>
          <a:xfrm>
            <a:off x="13924" y="4714"/>
            <a:ext cx="1167" cy="421"/>
          </a:xfrm>
          <a:prstGeom prst="round2DiagRect">
            <a:avLst>
              <a:gd name="adj1" fmla="val 16667"/>
              <a:gd name="adj2" fmla="val 10235"/>
            </a:avLst>
          </a:prstGeom>
          <a:gradFill>
            <a:gsLst>
              <a:gs pos="0">
                <a:srgbClr val="648EB0"/>
              </a:gs>
              <a:gs pos="100000">
                <a:srgbClr val="385888"/>
              </a:gs>
            </a:gsLst>
            <a:lin ang="5400000" scaled="0"/>
          </a:gradFill>
          <a:ln>
            <a:noFill/>
          </a:ln>
          <a:effectLst>
            <a:outerShdw dist="38100" dir="2700000" algn="tl" rotWithShape="0">
              <a:schemeClr val="bg2">
                <a:lumMod val="75000"/>
                <a:alpha val="10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/>
          </a:p>
        </xdr:txBody>
      </xdr:sp>
      <xdr:sp>
        <xdr:nvSpPr>
          <xdr:cNvPr id="120" name="对角圆角矩形 119"/>
          <xdr:cNvSpPr/>
        </xdr:nvSpPr>
        <xdr:spPr>
          <a:xfrm>
            <a:off x="12673" y="4714"/>
            <a:ext cx="1167" cy="421"/>
          </a:xfrm>
          <a:prstGeom prst="round2DiagRect">
            <a:avLst>
              <a:gd name="adj1" fmla="val 16667"/>
              <a:gd name="adj2" fmla="val 10235"/>
            </a:avLst>
          </a:prstGeom>
          <a:gradFill>
            <a:gsLst>
              <a:gs pos="0">
                <a:srgbClr val="648EB0"/>
              </a:gs>
              <a:gs pos="100000">
                <a:srgbClr val="385888"/>
              </a:gs>
            </a:gsLst>
            <a:lin ang="5400000" scaled="0"/>
          </a:gradFill>
          <a:ln>
            <a:noFill/>
          </a:ln>
          <a:effectLst>
            <a:outerShdw dist="38100" dir="2700000" algn="tl" rotWithShape="0">
              <a:schemeClr val="bg2">
                <a:lumMod val="75000"/>
                <a:alpha val="10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/>
          </a:p>
        </xdr:txBody>
      </xdr:sp>
      <xdr:sp>
        <xdr:nvSpPr>
          <xdr:cNvPr id="121" name="对角圆角矩形 120"/>
          <xdr:cNvSpPr/>
        </xdr:nvSpPr>
        <xdr:spPr>
          <a:xfrm>
            <a:off x="11437" y="4714"/>
            <a:ext cx="1167" cy="421"/>
          </a:xfrm>
          <a:prstGeom prst="round2DiagRect">
            <a:avLst>
              <a:gd name="adj1" fmla="val 16667"/>
              <a:gd name="adj2" fmla="val 10235"/>
            </a:avLst>
          </a:prstGeom>
          <a:gradFill>
            <a:gsLst>
              <a:gs pos="0">
                <a:srgbClr val="648EB0"/>
              </a:gs>
              <a:gs pos="100000">
                <a:srgbClr val="385888"/>
              </a:gs>
            </a:gsLst>
            <a:lin ang="5400000" scaled="0"/>
          </a:gradFill>
          <a:ln>
            <a:noFill/>
          </a:ln>
          <a:effectLst>
            <a:outerShdw dist="38100" dir="2700000" algn="tl" rotWithShape="0">
              <a:schemeClr val="bg2">
                <a:lumMod val="75000"/>
                <a:alpha val="10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/>
          </a:p>
        </xdr:txBody>
      </xdr:sp>
      <xdr:sp>
        <xdr:nvSpPr>
          <xdr:cNvPr id="122" name="对角圆角矩形 121"/>
          <xdr:cNvSpPr/>
        </xdr:nvSpPr>
        <xdr:spPr>
          <a:xfrm>
            <a:off x="6515" y="4714"/>
            <a:ext cx="1167" cy="421"/>
          </a:xfrm>
          <a:prstGeom prst="round2DiagRect">
            <a:avLst>
              <a:gd name="adj1" fmla="val 16667"/>
              <a:gd name="adj2" fmla="val 10235"/>
            </a:avLst>
          </a:prstGeom>
          <a:gradFill>
            <a:gsLst>
              <a:gs pos="0">
                <a:srgbClr val="648EB0"/>
              </a:gs>
              <a:gs pos="100000">
                <a:srgbClr val="385888"/>
              </a:gs>
            </a:gsLst>
            <a:lin ang="5400000" scaled="0"/>
          </a:gradFill>
          <a:ln>
            <a:noFill/>
          </a:ln>
          <a:effectLst>
            <a:outerShdw dist="38100" dir="2700000" algn="tl" rotWithShape="0">
              <a:schemeClr val="bg2">
                <a:lumMod val="75000"/>
                <a:alpha val="10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/>
          </a:p>
        </xdr:txBody>
      </xdr:sp>
      <xdr:sp>
        <xdr:nvSpPr>
          <xdr:cNvPr id="123" name="对角圆角矩形 122"/>
          <xdr:cNvSpPr/>
        </xdr:nvSpPr>
        <xdr:spPr>
          <a:xfrm>
            <a:off x="7760" y="4714"/>
            <a:ext cx="1167" cy="421"/>
          </a:xfrm>
          <a:prstGeom prst="round2DiagRect">
            <a:avLst>
              <a:gd name="adj1" fmla="val 16667"/>
              <a:gd name="adj2" fmla="val 10235"/>
            </a:avLst>
          </a:prstGeom>
          <a:gradFill>
            <a:gsLst>
              <a:gs pos="0">
                <a:srgbClr val="648EB0"/>
              </a:gs>
              <a:gs pos="100000">
                <a:srgbClr val="385888"/>
              </a:gs>
            </a:gsLst>
            <a:lin ang="5400000" scaled="0"/>
          </a:gradFill>
          <a:ln>
            <a:noFill/>
          </a:ln>
          <a:effectLst>
            <a:outerShdw dist="38100" dir="2700000" algn="tl" rotWithShape="0">
              <a:schemeClr val="bg2">
                <a:lumMod val="75000"/>
                <a:alpha val="10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/>
          </a:p>
        </xdr:txBody>
      </xdr:sp>
      <xdr:sp>
        <xdr:nvSpPr>
          <xdr:cNvPr id="124" name="对角圆角矩形 123"/>
          <xdr:cNvSpPr/>
        </xdr:nvSpPr>
        <xdr:spPr>
          <a:xfrm>
            <a:off x="8980" y="4714"/>
            <a:ext cx="1167" cy="421"/>
          </a:xfrm>
          <a:prstGeom prst="round2DiagRect">
            <a:avLst>
              <a:gd name="adj1" fmla="val 16667"/>
              <a:gd name="adj2" fmla="val 10235"/>
            </a:avLst>
          </a:prstGeom>
          <a:gradFill>
            <a:gsLst>
              <a:gs pos="0">
                <a:srgbClr val="648EB0"/>
              </a:gs>
              <a:gs pos="100000">
                <a:srgbClr val="385888"/>
              </a:gs>
            </a:gsLst>
            <a:lin ang="5400000" scaled="0"/>
          </a:gradFill>
          <a:ln>
            <a:noFill/>
          </a:ln>
          <a:effectLst>
            <a:outerShdw dist="38100" dir="2700000" algn="tl" rotWithShape="0">
              <a:schemeClr val="bg2">
                <a:lumMod val="75000"/>
                <a:alpha val="10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/>
          </a:p>
        </xdr:txBody>
      </xdr:sp>
      <xdr:sp>
        <xdr:nvSpPr>
          <xdr:cNvPr id="125" name="对角圆角矩形 124"/>
          <xdr:cNvSpPr/>
        </xdr:nvSpPr>
        <xdr:spPr>
          <a:xfrm>
            <a:off x="10200" y="4714"/>
            <a:ext cx="1167" cy="421"/>
          </a:xfrm>
          <a:prstGeom prst="round2DiagRect">
            <a:avLst>
              <a:gd name="adj1" fmla="val 16667"/>
              <a:gd name="adj2" fmla="val 10235"/>
            </a:avLst>
          </a:prstGeom>
          <a:gradFill>
            <a:gsLst>
              <a:gs pos="0">
                <a:srgbClr val="648EB0"/>
              </a:gs>
              <a:gs pos="100000">
                <a:srgbClr val="385888"/>
              </a:gs>
            </a:gsLst>
            <a:lin ang="5400000" scaled="0"/>
          </a:gradFill>
          <a:ln>
            <a:noFill/>
          </a:ln>
          <a:effectLst>
            <a:outerShdw dist="38100" dir="2700000" algn="tl" rotWithShape="0">
              <a:schemeClr val="bg2">
                <a:lumMod val="75000"/>
                <a:alpha val="100000"/>
              </a:scheme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/>
          </a:p>
        </xdr:txBody>
      </xdr:sp>
    </xdr:grpSp>
    <xdr:clientData/>
  </xdr:twoCellAnchor>
  <xdr:oneCellAnchor>
    <xdr:from>
      <xdr:col>3</xdr:col>
      <xdr:colOff>228600</xdr:colOff>
      <xdr:row>10</xdr:row>
      <xdr:rowOff>57150</xdr:rowOff>
    </xdr:from>
    <xdr:ext cx="601980" cy="276860"/>
    <xdr:sp>
      <xdr:nvSpPr>
        <xdr:cNvPr id="144" name="文本框 143">
          <a:hlinkClick xmlns:r="http://schemas.openxmlformats.org/officeDocument/2006/relationships" r:id="rId2"/>
        </xdr:cNvPr>
        <xdr:cNvSpPr txBox="1"/>
      </xdr:nvSpPr>
      <xdr:spPr>
        <a:xfrm>
          <a:off x="3505200" y="3143250"/>
          <a:ext cx="6019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r>
            <a:rPr lang="zh-CN" altLang="en-US" sz="1100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星期一</a:t>
          </a:r>
          <a:endParaRPr lang="zh-CN" altLang="en-US" sz="1100">
            <a:solidFill>
              <a:schemeClr val="bg1"/>
            </a:solidFill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oneCellAnchor>
  <xdr:oneCellAnchor>
    <xdr:from>
      <xdr:col>4</xdr:col>
      <xdr:colOff>314325</xdr:colOff>
      <xdr:row>10</xdr:row>
      <xdr:rowOff>57150</xdr:rowOff>
    </xdr:from>
    <xdr:ext cx="601980" cy="276860"/>
    <xdr:sp>
      <xdr:nvSpPr>
        <xdr:cNvPr id="145" name="文本框 144">
          <a:hlinkClick xmlns:r="http://schemas.openxmlformats.org/officeDocument/2006/relationships" r:id="rId3"/>
        </xdr:cNvPr>
        <xdr:cNvSpPr txBox="1"/>
      </xdr:nvSpPr>
      <xdr:spPr>
        <a:xfrm>
          <a:off x="4276725" y="3143250"/>
          <a:ext cx="6019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r>
            <a:rPr lang="zh-CN" altLang="en-US" sz="1100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星期二</a:t>
          </a:r>
          <a:endParaRPr lang="zh-CN" altLang="en-US" sz="1100">
            <a:solidFill>
              <a:schemeClr val="bg1"/>
            </a:solidFill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oneCellAnchor>
  <xdr:oneCellAnchor>
    <xdr:from>
      <xdr:col>5</xdr:col>
      <xdr:colOff>419100</xdr:colOff>
      <xdr:row>10</xdr:row>
      <xdr:rowOff>57150</xdr:rowOff>
    </xdr:from>
    <xdr:ext cx="601980" cy="276860"/>
    <xdr:sp>
      <xdr:nvSpPr>
        <xdr:cNvPr id="146" name="文本框 145">
          <a:hlinkClick xmlns:r="http://schemas.openxmlformats.org/officeDocument/2006/relationships" r:id="rId4"/>
        </xdr:cNvPr>
        <xdr:cNvSpPr txBox="1"/>
      </xdr:nvSpPr>
      <xdr:spPr>
        <a:xfrm>
          <a:off x="5067300" y="3143250"/>
          <a:ext cx="6019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r>
            <a:rPr lang="zh-CN" altLang="en-US" sz="1100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星期三</a:t>
          </a:r>
          <a:endParaRPr lang="zh-CN" altLang="en-US" sz="1100">
            <a:solidFill>
              <a:schemeClr val="bg1"/>
            </a:solidFill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oneCellAnchor>
  <xdr:oneCellAnchor>
    <xdr:from>
      <xdr:col>6</xdr:col>
      <xdr:colOff>523875</xdr:colOff>
      <xdr:row>10</xdr:row>
      <xdr:rowOff>57150</xdr:rowOff>
    </xdr:from>
    <xdr:ext cx="601980" cy="276860"/>
    <xdr:sp>
      <xdr:nvSpPr>
        <xdr:cNvPr id="147" name="文本框 146">
          <a:hlinkClick xmlns:r="http://schemas.openxmlformats.org/officeDocument/2006/relationships" r:id="rId5"/>
        </xdr:cNvPr>
        <xdr:cNvSpPr txBox="1"/>
      </xdr:nvSpPr>
      <xdr:spPr>
        <a:xfrm>
          <a:off x="5857875" y="3143250"/>
          <a:ext cx="6019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r>
            <a:rPr lang="zh-CN" altLang="en-US" sz="1100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星期四</a:t>
          </a:r>
          <a:endParaRPr lang="zh-CN" altLang="en-US" sz="1100">
            <a:solidFill>
              <a:schemeClr val="bg1"/>
            </a:solidFill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oneCellAnchor>
  <xdr:oneCellAnchor>
    <xdr:from>
      <xdr:col>7</xdr:col>
      <xdr:colOff>600075</xdr:colOff>
      <xdr:row>10</xdr:row>
      <xdr:rowOff>57150</xdr:rowOff>
    </xdr:from>
    <xdr:ext cx="601980" cy="276860"/>
    <xdr:sp>
      <xdr:nvSpPr>
        <xdr:cNvPr id="148" name="文本框 147">
          <a:hlinkClick xmlns:r="http://schemas.openxmlformats.org/officeDocument/2006/relationships" r:id="rId6"/>
        </xdr:cNvPr>
        <xdr:cNvSpPr txBox="1"/>
      </xdr:nvSpPr>
      <xdr:spPr>
        <a:xfrm>
          <a:off x="6619875" y="3143250"/>
          <a:ext cx="6019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r>
            <a:rPr lang="zh-CN" altLang="en-US" sz="1100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星期五</a:t>
          </a:r>
          <a:endParaRPr lang="zh-CN" altLang="en-US" sz="1100">
            <a:solidFill>
              <a:schemeClr val="bg1"/>
            </a:solidFill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oneCellAnchor>
  <xdr:oneCellAnchor>
    <xdr:from>
      <xdr:col>8</xdr:col>
      <xdr:colOff>733425</xdr:colOff>
      <xdr:row>10</xdr:row>
      <xdr:rowOff>57150</xdr:rowOff>
    </xdr:from>
    <xdr:ext cx="601980" cy="276860"/>
    <xdr:sp>
      <xdr:nvSpPr>
        <xdr:cNvPr id="149" name="文本框 148">
          <a:hlinkClick xmlns:r="http://schemas.openxmlformats.org/officeDocument/2006/relationships" r:id="rId7"/>
        </xdr:cNvPr>
        <xdr:cNvSpPr txBox="1"/>
      </xdr:nvSpPr>
      <xdr:spPr>
        <a:xfrm>
          <a:off x="7439025" y="3143250"/>
          <a:ext cx="601980" cy="2768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r>
            <a:rPr lang="zh-CN" altLang="en-US" sz="1100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星期六</a:t>
          </a:r>
          <a:endParaRPr lang="zh-CN" altLang="en-US" sz="1100">
            <a:solidFill>
              <a:schemeClr val="bg1"/>
            </a:solidFill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oneCellAnchor>
  <xdr:oneCellAnchor>
    <xdr:from>
      <xdr:col>10</xdr:col>
      <xdr:colOff>5080</xdr:colOff>
      <xdr:row>10</xdr:row>
      <xdr:rowOff>52705</xdr:rowOff>
    </xdr:from>
    <xdr:ext cx="601980" cy="273685"/>
    <xdr:sp>
      <xdr:nvSpPr>
        <xdr:cNvPr id="150" name="文本框 149">
          <a:hlinkClick xmlns:r="http://schemas.openxmlformats.org/officeDocument/2006/relationships" r:id="rId8"/>
        </xdr:cNvPr>
        <xdr:cNvSpPr txBox="1"/>
      </xdr:nvSpPr>
      <xdr:spPr>
        <a:xfrm>
          <a:off x="8225155" y="3138805"/>
          <a:ext cx="6019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r>
            <a:rPr lang="zh-CN" altLang="en-US" sz="1100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</a:rPr>
            <a:t>星期日</a:t>
          </a:r>
          <a:endParaRPr lang="zh-CN" altLang="en-US" sz="1100">
            <a:solidFill>
              <a:schemeClr val="bg1"/>
            </a:solidFill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411480</xdr:colOff>
      <xdr:row>38</xdr:row>
      <xdr:rowOff>304165</xdr:rowOff>
    </xdr:from>
    <xdr:to>
      <xdr:col>9</xdr:col>
      <xdr:colOff>76835</xdr:colOff>
      <xdr:row>38</xdr:row>
      <xdr:rowOff>421640</xdr:rowOff>
    </xdr:to>
    <xdr:pic>
      <xdr:nvPicPr>
        <xdr:cNvPr id="2" name="图片 1" descr="8590de20b620a5c8e7fbf1b48391fe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72485" y="9524365"/>
          <a:ext cx="2595245" cy="117475"/>
        </a:xfrm>
        <a:prstGeom prst="rect">
          <a:avLst/>
        </a:prstGeom>
      </xdr:spPr>
    </xdr:pic>
    <xdr:clientData/>
  </xdr:twoCellAnchor>
  <xdr:twoCellAnchor>
    <xdr:from>
      <xdr:col>1</xdr:col>
      <xdr:colOff>59690</xdr:colOff>
      <xdr:row>1</xdr:row>
      <xdr:rowOff>140335</xdr:rowOff>
    </xdr:from>
    <xdr:to>
      <xdr:col>2</xdr:col>
      <xdr:colOff>544195</xdr:colOff>
      <xdr:row>1</xdr:row>
      <xdr:rowOff>508000</xdr:rowOff>
    </xdr:to>
    <xdr:sp>
      <xdr:nvSpPr>
        <xdr:cNvPr id="3" name="圆角矩形 2"/>
        <xdr:cNvSpPr/>
      </xdr:nvSpPr>
      <xdr:spPr>
        <a:xfrm>
          <a:off x="154940" y="241935"/>
          <a:ext cx="875665" cy="367665"/>
        </a:xfrm>
        <a:prstGeom prst="roundRect">
          <a:avLst/>
        </a:prstGeom>
        <a:gradFill>
          <a:gsLst>
            <a:gs pos="0">
              <a:schemeClr val="accent4">
                <a:satMod val="103000"/>
                <a:lumMod val="102000"/>
                <a:tint val="94000"/>
              </a:schemeClr>
            </a:gs>
            <a:gs pos="100000">
              <a:schemeClr val="accent4">
                <a:lumMod val="60000"/>
                <a:lumOff val="40000"/>
              </a:schemeClr>
            </a:gs>
          </a:gsLst>
          <a:path path="circle">
            <a:fillToRect t="100000" r="100000"/>
          </a:path>
          <a:tileRect l="-100000" b="-100000"/>
        </a:gradFill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oneCellAnchor>
    <xdr:from>
      <xdr:col>1</xdr:col>
      <xdr:colOff>160655</xdr:colOff>
      <xdr:row>1</xdr:row>
      <xdr:rowOff>142875</xdr:rowOff>
    </xdr:from>
    <xdr:ext cx="645160" cy="394970"/>
    <xdr:sp>
      <xdr:nvSpPr>
        <xdr:cNvPr id="4" name="文本框 3">
          <a:hlinkClick xmlns:r="http://schemas.openxmlformats.org/officeDocument/2006/relationships" r:id="rId2"/>
        </xdr:cNvPr>
        <xdr:cNvSpPr txBox="1"/>
      </xdr:nvSpPr>
      <xdr:spPr>
        <a:xfrm>
          <a:off x="255905" y="244475"/>
          <a:ext cx="645160" cy="39497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800" b="1">
              <a:solidFill>
                <a:schemeClr val="bg1"/>
              </a:solidFill>
              <a:latin typeface="黑体" panose="02010609060101010101" charset="-122"/>
              <a:ea typeface="黑体" panose="02010609060101010101" charset="-122"/>
            </a:rPr>
            <a:t>查询</a:t>
          </a:r>
          <a:endParaRPr lang="zh-CN" altLang="en-US" sz="1800" b="1">
            <a:solidFill>
              <a:schemeClr val="bg1"/>
            </a:solidFill>
            <a:latin typeface="黑体" panose="02010609060101010101" charset="-122"/>
            <a:ea typeface="黑体" panose="02010609060101010101" charset="-122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619125</xdr:colOff>
      <xdr:row>6</xdr:row>
      <xdr:rowOff>95250</xdr:rowOff>
    </xdr:from>
    <xdr:to>
      <xdr:col>8</xdr:col>
      <xdr:colOff>628650</xdr:colOff>
      <xdr:row>12</xdr:row>
      <xdr:rowOff>57150</xdr:rowOff>
    </xdr:to>
    <xdr:sp>
      <xdr:nvSpPr>
        <xdr:cNvPr id="2" name="圆角矩形标注 1"/>
        <xdr:cNvSpPr/>
      </xdr:nvSpPr>
      <xdr:spPr>
        <a:xfrm>
          <a:off x="2306955" y="1676400"/>
          <a:ext cx="2854325" cy="990600"/>
        </a:xfrm>
        <a:prstGeom prst="wedgeRoundRectCallou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oneCellAnchor>
    <xdr:from>
      <xdr:col>4</xdr:col>
      <xdr:colOff>638175</xdr:colOff>
      <xdr:row>7</xdr:row>
      <xdr:rowOff>153035</xdr:rowOff>
    </xdr:from>
    <xdr:ext cx="2856230" cy="547370"/>
    <xdr:sp>
      <xdr:nvSpPr>
        <xdr:cNvPr id="3" name="文本框 2"/>
        <xdr:cNvSpPr txBox="1"/>
      </xdr:nvSpPr>
      <xdr:spPr>
        <a:xfrm>
          <a:off x="2326005" y="1905635"/>
          <a:ext cx="2856230" cy="54737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200" b="1">
              <a:solidFill>
                <a:schemeClr val="bg1"/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</a:rPr>
            <a:t>只需选择</a:t>
          </a:r>
          <a:r>
            <a:rPr lang="en-US" altLang="zh-CN" sz="1200" b="1">
              <a:solidFill>
                <a:schemeClr val="bg1"/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</a:rPr>
            <a:t>“</a:t>
          </a:r>
          <a:r>
            <a:rPr lang="zh-CN" altLang="en-US" sz="1200" b="1">
              <a:solidFill>
                <a:schemeClr val="bg1"/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</a:rPr>
            <a:t>名字</a:t>
          </a:r>
          <a:r>
            <a:rPr lang="en-US" altLang="zh-CN" sz="1200" b="1">
              <a:solidFill>
                <a:schemeClr val="bg1"/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</a:rPr>
            <a:t>”</a:t>
          </a:r>
          <a:r>
            <a:rPr lang="zh-CN" altLang="en-US" sz="1200" b="1">
              <a:solidFill>
                <a:schemeClr val="bg1"/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</a:rPr>
            <a:t>即可查询当月个人工资情况</a:t>
          </a:r>
          <a:endParaRPr lang="zh-CN" altLang="en-US" sz="1200" b="1">
            <a:solidFill>
              <a:schemeClr val="bg1"/>
            </a:solidFill>
            <a:latin typeface="黑体" panose="02010609060101010101" charset="-122"/>
            <a:ea typeface="黑体" panose="02010609060101010101" charset="-122"/>
            <a:cs typeface="黑体" panose="02010609060101010101" charset="-122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9525</xdr:colOff>
      <xdr:row>0</xdr:row>
      <xdr:rowOff>142875</xdr:rowOff>
    </xdr:from>
    <xdr:to>
      <xdr:col>7</xdr:col>
      <xdr:colOff>666750</xdr:colOff>
      <xdr:row>2</xdr:row>
      <xdr:rowOff>400050</xdr:rowOff>
    </xdr:to>
    <xdr:sp>
      <xdr:nvSpPr>
        <xdr:cNvPr id="2" name="圆角矩形 1"/>
        <xdr:cNvSpPr/>
      </xdr:nvSpPr>
      <xdr:spPr>
        <a:xfrm>
          <a:off x="228600" y="142875"/>
          <a:ext cx="4772025" cy="914400"/>
        </a:xfrm>
        <a:prstGeom prst="roundRect">
          <a:avLst/>
        </a:prstGeom>
        <a:gradFill>
          <a:gsLst>
            <a:gs pos="100000">
              <a:schemeClr val="accent3">
                <a:lumMod val="105000"/>
                <a:satMod val="103000"/>
                <a:tint val="73000"/>
              </a:schemeClr>
            </a:gs>
            <a:gs pos="0">
              <a:schemeClr val="bg1">
                <a:lumMod val="95000"/>
              </a:schemeClr>
            </a:gs>
          </a:gsLst>
          <a:lin ang="18900000"/>
        </a:gradFill>
        <a:ln>
          <a:noFill/>
        </a:ln>
        <a:effectLst>
          <a:outerShdw blurRad="50800" dist="25400" dir="18900000" algn="bl" rotWithShape="0">
            <a:prstClr val="black">
              <a:alpha val="22000"/>
            </a:prstClr>
          </a:outerShdw>
        </a:effectLst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oneCellAnchor>
    <xdr:from>
      <xdr:col>0</xdr:col>
      <xdr:colOff>209550</xdr:colOff>
      <xdr:row>1</xdr:row>
      <xdr:rowOff>123825</xdr:rowOff>
    </xdr:from>
    <xdr:ext cx="4762500" cy="590550"/>
    <xdr:sp>
      <xdr:nvSpPr>
        <xdr:cNvPr id="3" name="文本框 2"/>
        <xdr:cNvSpPr txBox="1"/>
      </xdr:nvSpPr>
      <xdr:spPr>
        <a:xfrm>
          <a:off x="209550" y="295275"/>
          <a:ext cx="4762500" cy="59055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r>
            <a:rPr lang="zh-CN" altLang="en-US" sz="3000" b="1">
              <a:solidFill>
                <a:srgbClr val="508BE4"/>
              </a:solidFill>
              <a:latin typeface="阿里巴巴普惠体 R" panose="00020600040101010101" charset="-122"/>
              <a:ea typeface="阿里巴巴普惠体 R" panose="00020600040101010101" charset="-122"/>
            </a:rPr>
            <a:t>连锁餐饮排班考勤管理系统</a:t>
          </a:r>
          <a:endParaRPr lang="zh-CN" altLang="en-US" sz="3000" b="1">
            <a:solidFill>
              <a:srgbClr val="508BE4"/>
            </a:solidFill>
            <a:latin typeface="阿里巴巴普惠体 R" panose="00020600040101010101" charset="-122"/>
            <a:ea typeface="阿里巴巴普惠体 R" panose="00020600040101010101" charset="-122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comments" Target="../comments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comments" Target="../comments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B1:O39"/>
  <sheetViews>
    <sheetView showGridLines="0" showRowColHeaders="0" tabSelected="1" zoomScale="115" zoomScaleNormal="115" workbookViewId="0">
      <selection activeCell="N6" sqref="N6"/>
    </sheetView>
  </sheetViews>
  <sheetFormatPr defaultColWidth="9" defaultRowHeight="18" customHeight="1"/>
  <cols>
    <col min="1" max="1" width="25" style="459" customWidth="1"/>
    <col min="2" max="8" width="9" style="459"/>
    <col min="9" max="9" width="10.875" style="459" customWidth="1"/>
    <col min="10" max="10" width="9" style="459" customWidth="1"/>
    <col min="11" max="11" width="1" style="459" customWidth="1"/>
    <col min="12" max="12" width="8.5" style="459" customWidth="1"/>
    <col min="13" max="16384" width="9" style="459"/>
  </cols>
  <sheetData>
    <row r="1" ht="19" customHeight="1" spans="12:12">
      <c r="L1" s="460"/>
    </row>
    <row r="2" ht="16" customHeight="1" spans="2:15">
      <c r="B2" s="460"/>
      <c r="C2" s="460"/>
      <c r="D2" s="460"/>
      <c r="E2" s="460"/>
      <c r="F2" s="461"/>
      <c r="G2" s="461"/>
      <c r="H2" s="461"/>
      <c r="I2" s="476" t="s">
        <v>0</v>
      </c>
      <c r="J2" s="477">
        <v>43927</v>
      </c>
      <c r="K2" s="478" t="s">
        <v>1</v>
      </c>
      <c r="L2" s="479">
        <f>J2+6</f>
        <v>43933</v>
      </c>
      <c r="M2" s="460"/>
      <c r="N2" s="460"/>
      <c r="O2" s="460"/>
    </row>
    <row r="3" customHeight="1" spans="2:15">
      <c r="B3" s="460"/>
      <c r="C3" s="460"/>
      <c r="D3" s="460"/>
      <c r="E3" s="460"/>
      <c r="F3" s="461"/>
      <c r="G3" s="461"/>
      <c r="H3" s="461"/>
      <c r="I3" s="480" t="s">
        <v>2</v>
      </c>
      <c r="J3" s="481"/>
      <c r="K3" s="481"/>
      <c r="L3" s="482"/>
      <c r="N3" s="460"/>
      <c r="O3" s="460"/>
    </row>
    <row r="4" customHeight="1" spans="2:15">
      <c r="B4" s="460"/>
      <c r="C4" s="460"/>
      <c r="D4" s="460"/>
      <c r="E4" s="460"/>
      <c r="F4" s="461"/>
      <c r="G4" s="461"/>
      <c r="H4" s="461"/>
      <c r="I4" s="483" t="s">
        <v>3</v>
      </c>
      <c r="J4" s="484"/>
      <c r="K4" s="484"/>
      <c r="L4" s="485"/>
      <c r="M4" s="460"/>
      <c r="N4" s="460"/>
      <c r="O4" s="460"/>
    </row>
    <row r="5" ht="17" customHeight="1" spans="2:15">
      <c r="B5" s="460"/>
      <c r="C5" s="460"/>
      <c r="D5" s="460"/>
      <c r="E5" s="460"/>
      <c r="F5" s="461"/>
      <c r="G5" s="461"/>
      <c r="H5" s="461"/>
      <c r="I5" s="461"/>
      <c r="J5" s="461"/>
      <c r="K5" s="461"/>
      <c r="L5" s="461"/>
      <c r="M5" s="460"/>
      <c r="N5" s="460"/>
      <c r="O5" s="460"/>
    </row>
    <row r="6" ht="31" customHeight="1" spans="2:15">
      <c r="B6" s="462" t="s">
        <v>4</v>
      </c>
      <c r="C6" s="463"/>
      <c r="D6" s="464"/>
      <c r="E6" s="464"/>
      <c r="F6" s="465"/>
      <c r="G6" s="465"/>
      <c r="H6" s="465"/>
      <c r="I6" s="465"/>
      <c r="J6" s="465"/>
      <c r="K6" s="465"/>
      <c r="L6" s="486"/>
      <c r="M6" s="460"/>
      <c r="N6" s="460"/>
      <c r="O6" s="460"/>
    </row>
    <row r="7" ht="31" customHeight="1" spans="2:15">
      <c r="B7" s="466"/>
      <c r="C7" s="467" t="s">
        <v>5</v>
      </c>
      <c r="D7" s="468"/>
      <c r="E7" s="468"/>
      <c r="F7" s="469"/>
      <c r="G7" s="469"/>
      <c r="H7" s="469"/>
      <c r="I7" s="487"/>
      <c r="J7" s="487"/>
      <c r="K7" s="487"/>
      <c r="L7" s="488"/>
      <c r="M7" s="460"/>
      <c r="N7" s="460"/>
      <c r="O7" s="460"/>
    </row>
    <row r="8" ht="31" customHeight="1" spans="2:15">
      <c r="B8" s="466"/>
      <c r="C8" s="467" t="s">
        <v>6</v>
      </c>
      <c r="D8" s="468"/>
      <c r="E8" s="468"/>
      <c r="F8" s="469"/>
      <c r="G8" s="469"/>
      <c r="H8" s="469"/>
      <c r="I8" s="487"/>
      <c r="J8" s="487"/>
      <c r="K8" s="487"/>
      <c r="L8" s="488"/>
      <c r="M8" s="460"/>
      <c r="N8" s="460"/>
      <c r="O8" s="460"/>
    </row>
    <row r="9" ht="31" customHeight="1" spans="2:15">
      <c r="B9" s="466"/>
      <c r="C9" s="467" t="s">
        <v>7</v>
      </c>
      <c r="D9" s="468"/>
      <c r="E9" s="468"/>
      <c r="F9" s="469"/>
      <c r="G9" s="469"/>
      <c r="H9" s="469"/>
      <c r="I9" s="487"/>
      <c r="J9" s="487"/>
      <c r="K9" s="487"/>
      <c r="L9" s="488"/>
      <c r="M9" s="460"/>
      <c r="N9" s="460"/>
      <c r="O9" s="460"/>
    </row>
    <row r="10" ht="31" customHeight="1" spans="2:15">
      <c r="B10" s="466"/>
      <c r="C10" s="467" t="s">
        <v>8</v>
      </c>
      <c r="D10" s="468"/>
      <c r="E10" s="468"/>
      <c r="F10" s="469"/>
      <c r="G10" s="469"/>
      <c r="H10" s="469"/>
      <c r="I10" s="487"/>
      <c r="J10" s="487"/>
      <c r="K10" s="487"/>
      <c r="L10" s="488"/>
      <c r="M10" s="460"/>
      <c r="N10" s="460"/>
      <c r="O10" s="460"/>
    </row>
    <row r="11" ht="31" customHeight="1" spans="2:15">
      <c r="B11" s="466"/>
      <c r="C11" s="468" t="s">
        <v>9</v>
      </c>
      <c r="D11" s="468"/>
      <c r="E11" s="468"/>
      <c r="F11" s="469"/>
      <c r="G11" s="469"/>
      <c r="H11" s="469"/>
      <c r="I11" s="487"/>
      <c r="J11" s="487"/>
      <c r="K11" s="487"/>
      <c r="L11" s="488"/>
      <c r="M11" s="460"/>
      <c r="N11" s="460"/>
      <c r="O11" s="460"/>
    </row>
    <row r="12" ht="31" customHeight="1" spans="2:15">
      <c r="B12" s="466"/>
      <c r="C12" s="467" t="s">
        <v>10</v>
      </c>
      <c r="D12" s="468"/>
      <c r="E12" s="468"/>
      <c r="F12" s="469"/>
      <c r="G12" s="469"/>
      <c r="H12" s="469"/>
      <c r="I12" s="487"/>
      <c r="J12" s="487"/>
      <c r="K12" s="487"/>
      <c r="L12" s="488"/>
      <c r="M12" s="460"/>
      <c r="N12" s="460"/>
      <c r="O12" s="460"/>
    </row>
    <row r="13" ht="31" customHeight="1" spans="2:15">
      <c r="B13" s="466"/>
      <c r="C13" s="470" t="s">
        <v>11</v>
      </c>
      <c r="D13" s="471"/>
      <c r="E13" s="471"/>
      <c r="F13" s="471"/>
      <c r="G13" s="469"/>
      <c r="H13" s="469"/>
      <c r="I13" s="487"/>
      <c r="J13" s="487"/>
      <c r="K13" s="487"/>
      <c r="L13" s="488"/>
      <c r="M13" s="460"/>
      <c r="N13" s="460"/>
      <c r="O13" s="460"/>
    </row>
    <row r="14" ht="31" customHeight="1" spans="2:15">
      <c r="B14" s="472"/>
      <c r="C14" s="473" t="s">
        <v>12</v>
      </c>
      <c r="D14" s="474"/>
      <c r="E14" s="474"/>
      <c r="F14" s="475"/>
      <c r="G14" s="475"/>
      <c r="H14" s="475"/>
      <c r="I14" s="489"/>
      <c r="J14" s="489"/>
      <c r="K14" s="489"/>
      <c r="L14" s="490"/>
      <c r="M14" s="460"/>
      <c r="N14" s="460"/>
      <c r="O14" s="460"/>
    </row>
    <row r="15" customHeight="1" spans="2:15">
      <c r="B15" s="460"/>
      <c r="C15" s="460"/>
      <c r="D15" s="460"/>
      <c r="E15" s="460"/>
      <c r="F15" s="460"/>
      <c r="G15" s="460"/>
      <c r="H15" s="460"/>
      <c r="I15" s="460"/>
      <c r="J15" s="460"/>
      <c r="K15" s="460"/>
      <c r="L15" s="460"/>
      <c r="M15" s="460"/>
      <c r="N15" s="460"/>
      <c r="O15" s="460"/>
    </row>
    <row r="16" customHeight="1" spans="2:15"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</row>
    <row r="17" customHeight="1" spans="2:15">
      <c r="B17" s="460"/>
      <c r="C17" s="460"/>
      <c r="D17" s="460"/>
      <c r="E17" s="460"/>
      <c r="F17" s="460"/>
      <c r="G17" s="460"/>
      <c r="H17" s="460"/>
      <c r="I17" s="460"/>
      <c r="J17" s="460"/>
      <c r="K17" s="460"/>
      <c r="L17" s="460"/>
      <c r="M17" s="460"/>
      <c r="N17" s="460"/>
      <c r="O17" s="460"/>
    </row>
    <row r="18" customHeight="1" spans="2:15"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0"/>
    </row>
    <row r="19" customHeight="1" spans="2:15">
      <c r="B19" s="460"/>
      <c r="C19" s="460"/>
      <c r="D19" s="460"/>
      <c r="E19" s="460"/>
      <c r="F19" s="460"/>
      <c r="G19" s="460"/>
      <c r="H19" s="460"/>
      <c r="I19" s="460"/>
      <c r="J19" s="460"/>
      <c r="K19" s="460"/>
      <c r="L19" s="460"/>
      <c r="M19" s="460"/>
      <c r="N19" s="460"/>
      <c r="O19" s="460"/>
    </row>
    <row r="20" customHeight="1" spans="2:15">
      <c r="B20" s="460"/>
      <c r="C20" s="460"/>
      <c r="D20" s="460"/>
      <c r="E20" s="460"/>
      <c r="F20" s="460"/>
      <c r="G20" s="460"/>
      <c r="H20" s="460"/>
      <c r="I20" s="460"/>
      <c r="J20" s="460"/>
      <c r="K20" s="460"/>
      <c r="L20" s="460"/>
      <c r="M20" s="460"/>
      <c r="N20" s="460"/>
      <c r="O20" s="460"/>
    </row>
    <row r="21" customHeight="1" spans="2:15">
      <c r="B21" s="460"/>
      <c r="C21" s="460"/>
      <c r="D21" s="460"/>
      <c r="E21" s="460"/>
      <c r="F21" s="460"/>
      <c r="G21" s="460"/>
      <c r="H21" s="460"/>
      <c r="I21" s="460"/>
      <c r="J21" s="460"/>
      <c r="K21" s="460"/>
      <c r="L21" s="460"/>
      <c r="M21" s="460"/>
      <c r="N21" s="460"/>
      <c r="O21" s="460"/>
    </row>
    <row r="22" customHeight="1" spans="2:15">
      <c r="B22" s="460"/>
      <c r="C22" s="460"/>
      <c r="D22" s="460"/>
      <c r="E22" s="460"/>
      <c r="F22" s="460"/>
      <c r="G22" s="460"/>
      <c r="H22" s="460"/>
      <c r="I22" s="460"/>
      <c r="J22" s="460"/>
      <c r="K22" s="460"/>
      <c r="L22" s="460"/>
      <c r="M22" s="460"/>
      <c r="N22" s="460"/>
      <c r="O22" s="460"/>
    </row>
    <row r="23" customHeight="1" spans="2:15">
      <c r="B23" s="460"/>
      <c r="C23" s="460"/>
      <c r="D23" s="460"/>
      <c r="E23" s="460"/>
      <c r="F23" s="460"/>
      <c r="G23" s="460"/>
      <c r="H23" s="460"/>
      <c r="I23" s="460"/>
      <c r="J23" s="460"/>
      <c r="K23" s="460"/>
      <c r="L23" s="460"/>
      <c r="M23" s="460"/>
      <c r="N23" s="460"/>
      <c r="O23" s="460"/>
    </row>
    <row r="24" customHeight="1" spans="2:15">
      <c r="B24" s="460"/>
      <c r="C24" s="460"/>
      <c r="D24" s="460"/>
      <c r="E24" s="460"/>
      <c r="F24" s="460"/>
      <c r="G24" s="460"/>
      <c r="H24" s="460"/>
      <c r="I24" s="460"/>
      <c r="J24" s="460"/>
      <c r="K24" s="460"/>
      <c r="L24" s="460"/>
      <c r="M24" s="460"/>
      <c r="N24" s="460"/>
      <c r="O24" s="460"/>
    </row>
    <row r="25" customHeight="1" spans="2:15">
      <c r="B25" s="460"/>
      <c r="C25" s="460"/>
      <c r="D25" s="460"/>
      <c r="E25" s="460"/>
      <c r="F25" s="460"/>
      <c r="G25" s="460"/>
      <c r="H25" s="460"/>
      <c r="I25" s="460"/>
      <c r="J25" s="460"/>
      <c r="K25" s="460"/>
      <c r="L25" s="460"/>
      <c r="M25" s="460"/>
      <c r="N25" s="460"/>
      <c r="O25" s="460"/>
    </row>
    <row r="26" customHeight="1" spans="2:15">
      <c r="B26" s="460"/>
      <c r="C26" s="460"/>
      <c r="D26" s="460"/>
      <c r="E26" s="460"/>
      <c r="F26" s="460"/>
      <c r="G26" s="460"/>
      <c r="H26" s="460"/>
      <c r="I26" s="460"/>
      <c r="J26" s="460"/>
      <c r="K26" s="460"/>
      <c r="L26" s="460"/>
      <c r="M26" s="460"/>
      <c r="N26" s="460"/>
      <c r="O26" s="460"/>
    </row>
    <row r="27" customHeight="1" spans="2:15">
      <c r="B27" s="460"/>
      <c r="C27" s="460"/>
      <c r="D27" s="460"/>
      <c r="E27" s="460"/>
      <c r="F27" s="460"/>
      <c r="G27" s="460"/>
      <c r="H27" s="460"/>
      <c r="I27" s="460"/>
      <c r="J27" s="460"/>
      <c r="K27" s="460"/>
      <c r="L27" s="460"/>
      <c r="M27" s="460"/>
      <c r="N27" s="460"/>
      <c r="O27" s="460"/>
    </row>
    <row r="28" customHeight="1" spans="2:15">
      <c r="B28" s="460"/>
      <c r="C28" s="460"/>
      <c r="D28" s="460"/>
      <c r="E28" s="460"/>
      <c r="F28" s="460"/>
      <c r="G28" s="460"/>
      <c r="H28" s="460"/>
      <c r="I28" s="460"/>
      <c r="J28" s="460"/>
      <c r="K28" s="460"/>
      <c r="L28" s="460"/>
      <c r="M28" s="460"/>
      <c r="N28" s="460"/>
      <c r="O28" s="460"/>
    </row>
    <row r="29" customHeight="1" spans="2:15">
      <c r="B29" s="460"/>
      <c r="C29" s="460"/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  <c r="O29" s="460"/>
    </row>
    <row r="30" customHeight="1" spans="2:15">
      <c r="B30" s="460"/>
      <c r="C30" s="460"/>
      <c r="D30" s="460"/>
      <c r="E30" s="460"/>
      <c r="F30" s="460"/>
      <c r="G30" s="460"/>
      <c r="H30" s="460"/>
      <c r="I30" s="460"/>
      <c r="J30" s="460"/>
      <c r="K30" s="460"/>
      <c r="L30" s="460"/>
      <c r="M30" s="460"/>
      <c r="N30" s="460"/>
      <c r="O30" s="460"/>
    </row>
    <row r="31" customHeight="1" spans="2:15">
      <c r="B31" s="460"/>
      <c r="C31" s="460"/>
      <c r="D31" s="460"/>
      <c r="E31" s="460"/>
      <c r="F31" s="460"/>
      <c r="G31" s="460"/>
      <c r="H31" s="460"/>
      <c r="I31" s="460"/>
      <c r="J31" s="460"/>
      <c r="K31" s="460"/>
      <c r="L31" s="460"/>
      <c r="M31" s="460"/>
      <c r="N31" s="460"/>
      <c r="O31" s="460"/>
    </row>
    <row r="32" customHeight="1" spans="2:15">
      <c r="B32" s="460"/>
      <c r="C32" s="460"/>
      <c r="D32" s="460"/>
      <c r="E32" s="460"/>
      <c r="F32" s="460"/>
      <c r="G32" s="460"/>
      <c r="H32" s="460"/>
      <c r="I32" s="460"/>
      <c r="J32" s="460"/>
      <c r="K32" s="460"/>
      <c r="L32" s="460"/>
      <c r="M32" s="460"/>
      <c r="N32" s="460"/>
      <c r="O32" s="460"/>
    </row>
    <row r="33" customHeight="1" spans="5:8">
      <c r="E33" s="460"/>
      <c r="F33" s="460"/>
      <c r="G33" s="460"/>
      <c r="H33" s="460"/>
    </row>
    <row r="34" customHeight="1" spans="5:8">
      <c r="E34" s="460"/>
      <c r="F34" s="460"/>
      <c r="G34" s="460"/>
      <c r="H34" s="460"/>
    </row>
    <row r="35" customHeight="1" spans="5:15">
      <c r="E35" s="460"/>
      <c r="F35" s="460"/>
      <c r="G35" s="460"/>
      <c r="H35" s="460"/>
      <c r="I35" s="460"/>
      <c r="J35" s="460"/>
      <c r="K35" s="460"/>
      <c r="L35" s="460"/>
      <c r="M35" s="460"/>
      <c r="N35" s="460"/>
      <c r="O35" s="460"/>
    </row>
    <row r="36" customHeight="1" spans="5:15">
      <c r="E36" s="460"/>
      <c r="F36" s="460"/>
      <c r="G36" s="460"/>
      <c r="H36" s="460"/>
      <c r="I36" s="460"/>
      <c r="J36" s="460"/>
      <c r="K36" s="460"/>
      <c r="L36" s="460"/>
      <c r="M36" s="460"/>
      <c r="N36" s="460"/>
      <c r="O36" s="460"/>
    </row>
    <row r="37" customHeight="1" spans="5:15">
      <c r="E37" s="460"/>
      <c r="F37" s="460"/>
      <c r="G37" s="460"/>
      <c r="H37" s="460"/>
      <c r="I37" s="460"/>
      <c r="J37" s="460"/>
      <c r="K37" s="460"/>
      <c r="L37" s="460"/>
      <c r="M37" s="460"/>
      <c r="N37" s="460"/>
      <c r="O37" s="460"/>
    </row>
    <row r="38" customHeight="1" spans="5:15">
      <c r="E38" s="460"/>
      <c r="F38" s="460"/>
      <c r="G38" s="460"/>
      <c r="H38" s="460"/>
      <c r="I38" s="460"/>
      <c r="J38" s="460"/>
      <c r="K38" s="460"/>
      <c r="L38" s="460"/>
      <c r="M38" s="460"/>
      <c r="N38" s="460"/>
      <c r="O38" s="460"/>
    </row>
    <row r="39" customHeight="1" spans="5:15">
      <c r="E39" s="460"/>
      <c r="F39" s="460"/>
      <c r="G39" s="460"/>
      <c r="H39" s="460"/>
      <c r="I39" s="460"/>
      <c r="J39" s="460"/>
      <c r="K39" s="460"/>
      <c r="L39" s="460"/>
      <c r="M39" s="460"/>
      <c r="N39" s="460"/>
      <c r="O39" s="460"/>
    </row>
  </sheetData>
  <mergeCells count="3">
    <mergeCell ref="J3:L3"/>
    <mergeCell ref="J4:L4"/>
    <mergeCell ref="B6:C6"/>
  </mergeCells>
  <hyperlinks>
    <hyperlink ref="C7" location="TC预估!B6" display="TC预估"/>
    <hyperlink ref="C8" location="工时配置!A1" display="工时配置"/>
    <hyperlink ref="C9" location="排班请求!A1" display="员工排班请求"/>
    <hyperlink ref="C10" location="'管理组班表&amp;事项'!A1" display="管理组班表/每周计划事项"/>
    <hyperlink ref="C12" location="'工时汇总&amp;工资计算'!A1" display="工时统计"/>
    <hyperlink ref="C13" location="工资计算单!c7" display="薪资核算及查询"/>
    <hyperlink ref="C14" location="帮助!A1" display="帮助"/>
  </hyperlinks>
  <pageMargins left="1.3375" right="0.15625" top="0.471527777777778" bottom="0.235416666666667" header="0.235416666666667" footer="0.118055555555556"/>
  <pageSetup paperSize="9" scale="120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A1:AR87"/>
  <sheetViews>
    <sheetView zoomScale="25" zoomScaleNormal="25" topLeftCell="G20" workbookViewId="0">
      <selection activeCell="O21" sqref="O21"/>
    </sheetView>
  </sheetViews>
  <sheetFormatPr defaultColWidth="9" defaultRowHeight="16.5"/>
  <cols>
    <col min="1" max="2" width="16.5583333333333" style="89" customWidth="1"/>
    <col min="3" max="3" width="13" style="90" customWidth="1"/>
    <col min="4" max="4" width="16.75" style="90" customWidth="1"/>
    <col min="5" max="5" width="6.875" style="90" customWidth="1"/>
    <col min="6" max="6" width="17" style="90" customWidth="1"/>
    <col min="7" max="7" width="12.1833333333333" style="90" customWidth="1"/>
    <col min="8" max="31" width="17" style="90" customWidth="1"/>
    <col min="32" max="32" width="18" style="90" customWidth="1"/>
    <col min="33" max="33" width="20" style="90" customWidth="1"/>
    <col min="34" max="38" width="17" style="90" customWidth="1"/>
    <col min="39" max="39" width="17.7333333333333" style="90" customWidth="1"/>
    <col min="40" max="40" width="17" style="90" customWidth="1"/>
    <col min="41" max="42" width="18.5" style="90" customWidth="1"/>
    <col min="43" max="43" width="35.975" style="90" customWidth="1"/>
    <col min="44" max="16384" width="9" style="88"/>
  </cols>
  <sheetData>
    <row r="1" s="88" customFormat="1" ht="222" customHeight="1" spans="1:43">
      <c r="A1" s="91"/>
      <c r="B1" s="92">
        <f>WEEKDAY(C1,2)</f>
        <v>5</v>
      </c>
      <c r="C1" s="93">
        <f>TC预估!L122</f>
        <v>43931</v>
      </c>
      <c r="D1" s="93"/>
      <c r="E1" s="94"/>
      <c r="F1" s="93"/>
      <c r="G1" s="95">
        <f>C1</f>
        <v>43931</v>
      </c>
      <c r="H1" s="96"/>
      <c r="I1" s="173"/>
      <c r="J1" s="173"/>
      <c r="K1" s="174" t="s">
        <v>132</v>
      </c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98"/>
      <c r="X1" s="198"/>
      <c r="Y1" s="198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3"/>
      <c r="AK1" s="173"/>
      <c r="AL1" s="221"/>
      <c r="AM1" s="221"/>
      <c r="AN1" s="221"/>
      <c r="AO1" s="221"/>
      <c r="AP1" s="176"/>
      <c r="AQ1" s="244"/>
    </row>
    <row r="2" s="88" customFormat="1" ht="93" customHeight="1" spans="1:43">
      <c r="A2" s="91"/>
      <c r="B2" s="91"/>
      <c r="C2" s="97" t="s">
        <v>133</v>
      </c>
      <c r="D2" s="98"/>
      <c r="E2" s="99"/>
      <c r="F2" s="100" t="s">
        <v>134</v>
      </c>
      <c r="G2" s="101"/>
      <c r="H2" s="102"/>
      <c r="I2" s="175"/>
      <c r="J2" s="176"/>
      <c r="K2" s="177"/>
      <c r="L2" s="178" t="s">
        <v>135</v>
      </c>
      <c r="M2" s="179"/>
      <c r="N2" s="179"/>
      <c r="O2" s="179"/>
      <c r="P2" s="179"/>
      <c r="Q2" s="179"/>
      <c r="R2" s="179"/>
      <c r="S2" s="179"/>
      <c r="T2" s="179"/>
      <c r="U2" s="179"/>
      <c r="V2" s="199"/>
      <c r="W2" s="200"/>
      <c r="X2" s="200"/>
      <c r="Y2" s="177"/>
      <c r="Z2" s="209" t="s">
        <v>136</v>
      </c>
      <c r="AA2" s="179"/>
      <c r="AB2" s="179"/>
      <c r="AC2" s="179"/>
      <c r="AD2" s="179"/>
      <c r="AE2" s="179"/>
      <c r="AF2" s="179"/>
      <c r="AG2" s="179"/>
      <c r="AH2" s="199"/>
      <c r="AI2" s="222"/>
      <c r="AJ2" s="173"/>
      <c r="AK2" s="223"/>
      <c r="AL2" s="224" t="s">
        <v>137</v>
      </c>
      <c r="AM2" s="225"/>
      <c r="AN2" s="226"/>
      <c r="AO2" s="226"/>
      <c r="AP2" s="226"/>
      <c r="AQ2" s="245"/>
    </row>
    <row r="3" s="88" customFormat="1" ht="72" customHeight="1" spans="1:43">
      <c r="A3" s="91"/>
      <c r="B3" s="91"/>
      <c r="C3" s="103" t="str">
        <f>'管理组班表&amp;事项'!B4</f>
        <v>黄景成</v>
      </c>
      <c r="D3" s="104"/>
      <c r="E3" s="105"/>
      <c r="F3" s="106">
        <f>'管理组班表&amp;事项'!H4</f>
        <v>0</v>
      </c>
      <c r="G3" s="107"/>
      <c r="H3" s="107"/>
      <c r="I3" s="175"/>
      <c r="J3" s="176"/>
      <c r="K3" s="177"/>
      <c r="L3" s="180"/>
      <c r="M3" s="181"/>
      <c r="N3" s="181"/>
      <c r="O3" s="181"/>
      <c r="P3" s="181"/>
      <c r="Q3" s="181"/>
      <c r="R3" s="181"/>
      <c r="S3" s="181"/>
      <c r="T3" s="181"/>
      <c r="U3" s="181"/>
      <c r="V3" s="201"/>
      <c r="W3" s="200"/>
      <c r="X3" s="202"/>
      <c r="Y3" s="177"/>
      <c r="Z3" s="210"/>
      <c r="AA3" s="211"/>
      <c r="AB3" s="211"/>
      <c r="AC3" s="211"/>
      <c r="AD3" s="211"/>
      <c r="AE3" s="211"/>
      <c r="AF3" s="211"/>
      <c r="AG3" s="211"/>
      <c r="AH3" s="227"/>
      <c r="AI3" s="222"/>
      <c r="AJ3" s="173"/>
      <c r="AK3" s="223"/>
      <c r="AL3" s="228" t="s">
        <v>138</v>
      </c>
      <c r="AM3" s="229"/>
      <c r="AN3" s="230"/>
      <c r="AO3" s="246">
        <f t="shared" ref="AO3:AO8" si="0">AQ11</f>
        <v>0</v>
      </c>
      <c r="AP3" s="246"/>
      <c r="AQ3" s="247"/>
    </row>
    <row r="4" s="88" customFormat="1" ht="72" customHeight="1" spans="1:43">
      <c r="A4" s="91"/>
      <c r="B4" s="91"/>
      <c r="C4" s="103">
        <f>'管理组班表&amp;事项'!B5</f>
        <v>0</v>
      </c>
      <c r="D4" s="104"/>
      <c r="E4" s="105"/>
      <c r="F4" s="106">
        <f>'管理组班表&amp;事项'!H5</f>
        <v>0</v>
      </c>
      <c r="G4" s="107"/>
      <c r="H4" s="107"/>
      <c r="I4" s="182"/>
      <c r="J4" s="173"/>
      <c r="K4" s="183"/>
      <c r="L4" s="184" t="s">
        <v>139</v>
      </c>
      <c r="M4" s="185">
        <f>'管理组班表&amp;事项'!F37</f>
        <v>0</v>
      </c>
      <c r="N4" s="186"/>
      <c r="O4" s="186"/>
      <c r="P4" s="186"/>
      <c r="Q4" s="185"/>
      <c r="R4" s="185"/>
      <c r="S4" s="185"/>
      <c r="T4" s="185"/>
      <c r="U4" s="185"/>
      <c r="V4" s="203"/>
      <c r="W4" s="204"/>
      <c r="X4" s="200"/>
      <c r="Y4" s="176"/>
      <c r="Z4" s="212" t="s">
        <v>126</v>
      </c>
      <c r="AA4" s="213"/>
      <c r="AB4" s="104"/>
      <c r="AC4" s="214" t="s">
        <v>127</v>
      </c>
      <c r="AD4" s="213"/>
      <c r="AE4" s="104"/>
      <c r="AF4" s="214" t="s">
        <v>128</v>
      </c>
      <c r="AG4" s="213"/>
      <c r="AH4" s="231"/>
      <c r="AI4" s="232"/>
      <c r="AJ4" s="233"/>
      <c r="AK4" s="223"/>
      <c r="AL4" s="234" t="s">
        <v>140</v>
      </c>
      <c r="AM4" s="235"/>
      <c r="AN4" s="230"/>
      <c r="AO4" s="248">
        <f t="shared" si="0"/>
        <v>0</v>
      </c>
      <c r="AP4" s="248"/>
      <c r="AQ4" s="249"/>
    </row>
    <row r="5" s="88" customFormat="1" ht="72" customHeight="1" spans="1:43">
      <c r="A5" s="91"/>
      <c r="B5" s="91"/>
      <c r="C5" s="103">
        <f>'管理组班表&amp;事项'!B6</f>
        <v>0</v>
      </c>
      <c r="D5" s="104"/>
      <c r="E5" s="105"/>
      <c r="F5" s="106">
        <f>'管理组班表&amp;事项'!H6</f>
        <v>0</v>
      </c>
      <c r="G5" s="107"/>
      <c r="H5" s="107"/>
      <c r="I5" s="182"/>
      <c r="J5" s="173"/>
      <c r="K5" s="183"/>
      <c r="L5" s="184" t="s">
        <v>141</v>
      </c>
      <c r="M5" s="186">
        <f>'管理组班表&amp;事项'!F38</f>
        <v>0</v>
      </c>
      <c r="N5" s="274"/>
      <c r="O5" s="272"/>
      <c r="P5" s="272"/>
      <c r="Q5" s="186"/>
      <c r="R5" s="186"/>
      <c r="S5" s="186"/>
      <c r="T5" s="186"/>
      <c r="U5" s="186"/>
      <c r="V5" s="205"/>
      <c r="W5" s="200"/>
      <c r="X5" s="200"/>
      <c r="Y5" s="176"/>
      <c r="Z5" s="212">
        <f>'管理组班表&amp;事项'!E40</f>
        <v>0</v>
      </c>
      <c r="AA5" s="213"/>
      <c r="AB5" s="104"/>
      <c r="AC5" s="104">
        <f>'管理组班表&amp;事项'!F40</f>
        <v>0</v>
      </c>
      <c r="AD5" s="213"/>
      <c r="AE5" s="104"/>
      <c r="AF5" s="105">
        <f>'管理组班表&amp;事项'!G40</f>
        <v>0</v>
      </c>
      <c r="AG5" s="213"/>
      <c r="AH5" s="213"/>
      <c r="AI5" s="182"/>
      <c r="AJ5" s="173"/>
      <c r="AK5" s="223"/>
      <c r="AL5" s="234" t="s">
        <v>142</v>
      </c>
      <c r="AM5" s="235"/>
      <c r="AN5" s="230"/>
      <c r="AO5" s="250" t="e">
        <f>AO3/AO4</f>
        <v>#DIV/0!</v>
      </c>
      <c r="AP5" s="250"/>
      <c r="AQ5" s="251"/>
    </row>
    <row r="6" s="88" customFormat="1" ht="72" customHeight="1" spans="1:43">
      <c r="A6" s="91"/>
      <c r="B6" s="91"/>
      <c r="C6" s="103">
        <f>'管理组班表&amp;事项'!B7</f>
        <v>0</v>
      </c>
      <c r="D6" s="104"/>
      <c r="E6" s="105"/>
      <c r="F6" s="106">
        <f>'管理组班表&amp;事项'!H7</f>
        <v>0</v>
      </c>
      <c r="G6" s="107"/>
      <c r="H6" s="107"/>
      <c r="I6" s="182"/>
      <c r="J6" s="173"/>
      <c r="K6" s="183"/>
      <c r="L6" s="184" t="s">
        <v>143</v>
      </c>
      <c r="M6" s="187"/>
      <c r="N6" s="187"/>
      <c r="O6" s="187"/>
      <c r="P6" s="187"/>
      <c r="Q6" s="187"/>
      <c r="R6" s="187"/>
      <c r="S6" s="187"/>
      <c r="T6" s="187"/>
      <c r="U6" s="187"/>
      <c r="V6" s="206"/>
      <c r="W6" s="200"/>
      <c r="X6" s="200"/>
      <c r="Y6" s="176"/>
      <c r="Z6" s="212">
        <f>'管理组班表&amp;事项'!E41</f>
        <v>0</v>
      </c>
      <c r="AA6" s="213"/>
      <c r="AB6" s="104"/>
      <c r="AC6" s="104">
        <f>'管理组班表&amp;事项'!F41</f>
        <v>0</v>
      </c>
      <c r="AD6" s="213"/>
      <c r="AE6" s="104"/>
      <c r="AF6" s="105">
        <f>'管理组班表&amp;事项'!G41</f>
        <v>0</v>
      </c>
      <c r="AG6" s="213"/>
      <c r="AH6" s="213"/>
      <c r="AI6" s="236"/>
      <c r="AJ6" s="173"/>
      <c r="AK6" s="223"/>
      <c r="AL6" s="234" t="s">
        <v>144</v>
      </c>
      <c r="AM6" s="235"/>
      <c r="AN6" s="230"/>
      <c r="AO6" s="250" t="e">
        <f>AO4/AO7</f>
        <v>#DIV/0!</v>
      </c>
      <c r="AP6" s="250"/>
      <c r="AQ6" s="251"/>
    </row>
    <row r="7" s="88" customFormat="1" ht="72" customHeight="1" spans="1:43">
      <c r="A7" s="91"/>
      <c r="B7" s="91"/>
      <c r="C7" s="103">
        <f>'管理组班表&amp;事项'!B8</f>
        <v>0</v>
      </c>
      <c r="D7" s="104"/>
      <c r="E7" s="105"/>
      <c r="F7" s="106">
        <f>'管理组班表&amp;事项'!H8</f>
        <v>0</v>
      </c>
      <c r="G7" s="107"/>
      <c r="H7" s="107"/>
      <c r="I7" s="182"/>
      <c r="J7" s="173"/>
      <c r="K7" s="183"/>
      <c r="L7" s="184" t="s">
        <v>145</v>
      </c>
      <c r="M7" s="188"/>
      <c r="N7" s="189"/>
      <c r="O7" s="189"/>
      <c r="P7" s="189"/>
      <c r="Q7" s="189"/>
      <c r="R7" s="189"/>
      <c r="S7" s="189"/>
      <c r="T7" s="189"/>
      <c r="U7" s="189"/>
      <c r="V7" s="207"/>
      <c r="W7" s="200"/>
      <c r="X7" s="200"/>
      <c r="Y7" s="176"/>
      <c r="Z7" s="215"/>
      <c r="AA7" s="216"/>
      <c r="AB7" s="217"/>
      <c r="AC7" s="216"/>
      <c r="AD7" s="216"/>
      <c r="AE7" s="217"/>
      <c r="AF7" s="216"/>
      <c r="AG7" s="216"/>
      <c r="AH7" s="237"/>
      <c r="AI7" s="233"/>
      <c r="AJ7" s="173"/>
      <c r="AK7" s="223"/>
      <c r="AL7" s="234" t="s">
        <v>146</v>
      </c>
      <c r="AM7" s="235"/>
      <c r="AN7" s="230"/>
      <c r="AO7" s="230">
        <f>SUM(AQ18:AQ53)</f>
        <v>0</v>
      </c>
      <c r="AP7" s="230"/>
      <c r="AQ7" s="252"/>
    </row>
    <row r="8" s="88" customFormat="1" ht="72" customHeight="1" spans="1:43">
      <c r="A8" s="91"/>
      <c r="B8" s="91"/>
      <c r="C8" s="108">
        <f>'管理组班表&amp;事项'!B9</f>
        <v>0</v>
      </c>
      <c r="D8" s="109"/>
      <c r="E8" s="110"/>
      <c r="F8" s="111">
        <f>'管理组班表&amp;事项'!H9</f>
        <v>0</v>
      </c>
      <c r="G8" s="113"/>
      <c r="H8" s="113"/>
      <c r="I8" s="182"/>
      <c r="J8" s="173"/>
      <c r="K8" s="190"/>
      <c r="L8" s="191"/>
      <c r="M8" s="192"/>
      <c r="N8" s="192"/>
      <c r="O8" s="192"/>
      <c r="P8" s="192"/>
      <c r="Q8" s="192"/>
      <c r="R8" s="192"/>
      <c r="S8" s="192"/>
      <c r="T8" s="192"/>
      <c r="U8" s="192"/>
      <c r="V8" s="208"/>
      <c r="W8" s="200"/>
      <c r="X8" s="200"/>
      <c r="Y8" s="176"/>
      <c r="Z8" s="218"/>
      <c r="AA8" s="219"/>
      <c r="AB8" s="220"/>
      <c r="AC8" s="219"/>
      <c r="AD8" s="219"/>
      <c r="AE8" s="220"/>
      <c r="AF8" s="219"/>
      <c r="AG8" s="219"/>
      <c r="AH8" s="238"/>
      <c r="AI8" s="233"/>
      <c r="AJ8" s="173"/>
      <c r="AK8" s="223"/>
      <c r="AL8" s="239" t="s">
        <v>147</v>
      </c>
      <c r="AM8" s="240"/>
      <c r="AN8" s="241"/>
      <c r="AO8" s="241">
        <f t="shared" si="0"/>
        <v>0</v>
      </c>
      <c r="AP8" s="241"/>
      <c r="AQ8" s="253"/>
    </row>
    <row r="9" s="88" customFormat="1" ht="30" customHeight="1" spans="1:43">
      <c r="A9" s="91"/>
      <c r="B9" s="91"/>
      <c r="C9" s="114"/>
      <c r="D9" s="114"/>
      <c r="E9" s="114"/>
      <c r="F9" s="115"/>
      <c r="G9" s="117"/>
      <c r="H9" s="117"/>
      <c r="I9" s="19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200"/>
      <c r="AC9" s="200"/>
      <c r="AD9" s="200"/>
      <c r="AE9" s="173"/>
      <c r="AF9" s="173"/>
      <c r="AG9" s="173"/>
      <c r="AH9" s="173"/>
      <c r="AI9" s="173"/>
      <c r="AJ9" s="173"/>
      <c r="AK9" s="173"/>
      <c r="AL9" s="173"/>
      <c r="AM9" s="173"/>
      <c r="AN9" s="232"/>
      <c r="AO9" s="232"/>
      <c r="AP9" s="232"/>
      <c r="AQ9" s="114"/>
    </row>
    <row r="10" s="88" customFormat="1" ht="37.5" hidden="1" spans="1:43">
      <c r="A10" s="91"/>
      <c r="B10" s="91"/>
      <c r="C10" s="114"/>
      <c r="D10" s="114"/>
      <c r="E10" s="114"/>
      <c r="F10" s="114"/>
      <c r="G10" s="114"/>
      <c r="H10" s="118"/>
      <c r="I10" s="118"/>
      <c r="J10" s="118"/>
      <c r="K10" s="194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4"/>
    </row>
    <row r="11" s="88" customFormat="1" ht="41" customHeight="1" spans="1:44">
      <c r="A11" s="119" t="s">
        <v>148</v>
      </c>
      <c r="B11" s="120"/>
      <c r="C11" s="121" t="s">
        <v>149</v>
      </c>
      <c r="D11" s="122"/>
      <c r="E11" s="122"/>
      <c r="F11" s="122"/>
      <c r="G11" s="122"/>
      <c r="H11" s="123"/>
      <c r="I11" s="123"/>
      <c r="J11" s="123"/>
      <c r="K11" s="123"/>
      <c r="L11" s="123"/>
      <c r="M11" s="123"/>
      <c r="N11" s="123">
        <f>TC预估!O10</f>
        <v>0</v>
      </c>
      <c r="O11" s="123">
        <f>TC预估!P10</f>
        <v>0</v>
      </c>
      <c r="P11" s="123">
        <f>TC预估!Q10</f>
        <v>0</v>
      </c>
      <c r="Q11" s="123">
        <f>TC预估!R10</f>
        <v>0</v>
      </c>
      <c r="R11" s="123">
        <f>TC预估!S10</f>
        <v>0</v>
      </c>
      <c r="S11" s="123">
        <f>TC预估!T10</f>
        <v>0</v>
      </c>
      <c r="T11" s="123">
        <f>TC预估!U10</f>
        <v>0</v>
      </c>
      <c r="U11" s="123">
        <f>TC预估!V10</f>
        <v>0</v>
      </c>
      <c r="V11" s="123">
        <f>TC预估!W10</f>
        <v>0</v>
      </c>
      <c r="W11" s="123">
        <f>TC预估!X10</f>
        <v>0</v>
      </c>
      <c r="X11" s="123">
        <f>TC预估!Y10</f>
        <v>0</v>
      </c>
      <c r="Y11" s="123">
        <f>TC预估!Z10</f>
        <v>0</v>
      </c>
      <c r="Z11" s="123">
        <f>TC预估!AA10</f>
        <v>0</v>
      </c>
      <c r="AA11" s="123">
        <f>TC预估!AB10</f>
        <v>0</v>
      </c>
      <c r="AB11" s="123">
        <f>TC预估!AC10</f>
        <v>0</v>
      </c>
      <c r="AC11" s="123">
        <f>TC预估!AD10</f>
        <v>0</v>
      </c>
      <c r="AD11" s="123">
        <f>TC预估!AE10</f>
        <v>0</v>
      </c>
      <c r="AE11" s="123">
        <f>TC预估!AF10</f>
        <v>0</v>
      </c>
      <c r="AF11" s="123">
        <f>TC预估!AG10</f>
        <v>0</v>
      </c>
      <c r="AG11" s="123">
        <f>TC预估!AH10</f>
        <v>0</v>
      </c>
      <c r="AH11" s="123">
        <f>TC预估!AI10</f>
        <v>0</v>
      </c>
      <c r="AI11" s="123">
        <f>TC预估!AJ10</f>
        <v>0</v>
      </c>
      <c r="AJ11" s="123">
        <f>TC预估!AK10</f>
        <v>0</v>
      </c>
      <c r="AK11" s="123">
        <f>TC预估!AL10</f>
        <v>0</v>
      </c>
      <c r="AL11" s="123">
        <f>TC预估!AM10</f>
        <v>0</v>
      </c>
      <c r="AM11" s="123"/>
      <c r="AN11" s="123"/>
      <c r="AO11" s="123"/>
      <c r="AP11" s="123"/>
      <c r="AQ11" s="254">
        <f t="shared" ref="AQ11:AQ16" si="1">SUM(H11:AP11)</f>
        <v>0</v>
      </c>
      <c r="AR11" s="255"/>
    </row>
    <row r="12" s="88" customFormat="1" ht="41" customHeight="1" spans="1:44">
      <c r="A12" s="119"/>
      <c r="B12" s="120"/>
      <c r="C12" s="124" t="s">
        <v>150</v>
      </c>
      <c r="D12" s="125"/>
      <c r="E12" s="125"/>
      <c r="F12" s="125"/>
      <c r="G12" s="125"/>
      <c r="H12" s="126"/>
      <c r="I12" s="126"/>
      <c r="J12" s="126"/>
      <c r="K12" s="126"/>
      <c r="L12" s="126"/>
      <c r="M12" s="126"/>
      <c r="N12" s="126">
        <f>TC预估!O19</f>
        <v>0</v>
      </c>
      <c r="O12" s="126">
        <f>TC预估!P19</f>
        <v>0</v>
      </c>
      <c r="P12" s="126">
        <f>TC预估!Q19</f>
        <v>0</v>
      </c>
      <c r="Q12" s="126">
        <f>TC预估!R19</f>
        <v>0</v>
      </c>
      <c r="R12" s="126">
        <f>TC预估!S19</f>
        <v>0</v>
      </c>
      <c r="S12" s="126">
        <f>TC预估!T19</f>
        <v>0</v>
      </c>
      <c r="T12" s="126">
        <f>TC预估!U19</f>
        <v>0</v>
      </c>
      <c r="U12" s="126">
        <f>TC预估!V19</f>
        <v>0</v>
      </c>
      <c r="V12" s="126">
        <f>TC预估!W19</f>
        <v>0</v>
      </c>
      <c r="W12" s="126">
        <f>TC预估!X19</f>
        <v>0</v>
      </c>
      <c r="X12" s="126">
        <f>TC预估!Y19</f>
        <v>0</v>
      </c>
      <c r="Y12" s="126">
        <f>TC预估!Z19</f>
        <v>0</v>
      </c>
      <c r="Z12" s="126">
        <f>TC预估!AA19</f>
        <v>0</v>
      </c>
      <c r="AA12" s="126">
        <f>TC预估!AB19</f>
        <v>0</v>
      </c>
      <c r="AB12" s="126">
        <f>TC预估!AC19</f>
        <v>0</v>
      </c>
      <c r="AC12" s="126">
        <f>TC预估!AD19</f>
        <v>0</v>
      </c>
      <c r="AD12" s="126">
        <f>TC预估!AE19</f>
        <v>0</v>
      </c>
      <c r="AE12" s="126">
        <f>TC预估!AF19</f>
        <v>0</v>
      </c>
      <c r="AF12" s="126">
        <f>TC预估!AG19</f>
        <v>0</v>
      </c>
      <c r="AG12" s="126">
        <f>TC预估!AH19</f>
        <v>0</v>
      </c>
      <c r="AH12" s="126">
        <f>TC预估!AI19</f>
        <v>0</v>
      </c>
      <c r="AI12" s="126">
        <f>TC预估!AJ19</f>
        <v>0</v>
      </c>
      <c r="AJ12" s="126">
        <f>TC预估!AK19</f>
        <v>0</v>
      </c>
      <c r="AK12" s="126">
        <f>TC预估!AL19</f>
        <v>0</v>
      </c>
      <c r="AL12" s="126">
        <f>TC预估!AM19</f>
        <v>0</v>
      </c>
      <c r="AM12" s="126"/>
      <c r="AN12" s="126"/>
      <c r="AO12" s="126"/>
      <c r="AP12" s="126"/>
      <c r="AQ12" s="256">
        <f t="shared" si="1"/>
        <v>0</v>
      </c>
      <c r="AR12" s="255"/>
    </row>
    <row r="13" s="88" customFormat="1" ht="41" customHeight="1" spans="1:44">
      <c r="A13" s="119" t="s">
        <v>151</v>
      </c>
      <c r="B13" s="127"/>
      <c r="C13" s="128" t="s">
        <v>152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256"/>
      <c r="AR13" s="255"/>
    </row>
    <row r="14" s="88" customFormat="1" ht="41" customHeight="1" spans="1:44">
      <c r="A14" s="119"/>
      <c r="B14" s="127"/>
      <c r="C14" s="130" t="s">
        <v>153</v>
      </c>
      <c r="D14" s="131"/>
      <c r="E14" s="131"/>
      <c r="F14" s="131"/>
      <c r="G14" s="131"/>
      <c r="H14" s="132">
        <f>IFERROR(LOOKUP(H12,工时配置!$B$4:$C$12),0)+工时配置!R21</f>
        <v>0</v>
      </c>
      <c r="I14" s="132">
        <f>IFERROR(LOOKUP(I12,工时配置!$B$4:$C$12),0)+工时配置!S21</f>
        <v>0</v>
      </c>
      <c r="J14" s="132">
        <f>IFERROR(LOOKUP(J12,工时配置!$B$4:$C$12),0)+工时配置!T21</f>
        <v>0</v>
      </c>
      <c r="K14" s="132">
        <f>IFERROR(LOOKUP(K12,工时配置!$B$4:$C$12),0)+工时配置!U21</f>
        <v>0</v>
      </c>
      <c r="L14" s="132">
        <f>IFERROR(LOOKUP(L12,工时配置!$B$4:$C$12),0)+工时配置!V21</f>
        <v>0</v>
      </c>
      <c r="M14" s="132">
        <f>IFERROR(LOOKUP(M12,工时配置!$B$4:$C$12),0)+工时配置!W21</f>
        <v>0</v>
      </c>
      <c r="N14" s="132">
        <f>IFERROR(LOOKUP(N12,工时配置!$B$4:$C$12),0)+工时配置!X21</f>
        <v>0</v>
      </c>
      <c r="O14" s="132">
        <f>IFERROR(LOOKUP(O12,工时配置!$B$4:$C$12),0)+工时配置!Y21</f>
        <v>0</v>
      </c>
      <c r="P14" s="132">
        <f>IFERROR(LOOKUP(P12,工时配置!$B$4:$C$12),0)+工时配置!Z21</f>
        <v>0</v>
      </c>
      <c r="Q14" s="132">
        <f>IFERROR(LOOKUP(Q12,工时配置!$B$4:$C$12),0)+工时配置!AA21</f>
        <v>0</v>
      </c>
      <c r="R14" s="132">
        <f>IFERROR(LOOKUP(R12,工时配置!$B$4:$C$12),0)+工时配置!AB21</f>
        <v>0</v>
      </c>
      <c r="S14" s="132">
        <f>IFERROR(LOOKUP(S12,工时配置!$B$4:$C$12),0)+工时配置!AC21</f>
        <v>0</v>
      </c>
      <c r="T14" s="132">
        <f>IFERROR(LOOKUP(T12,工时配置!$B$4:$C$12),0)+工时配置!AD21</f>
        <v>0</v>
      </c>
      <c r="U14" s="132">
        <f>IFERROR(LOOKUP(U12,工时配置!$B$4:$C$12),0)+工时配置!AE21</f>
        <v>0</v>
      </c>
      <c r="V14" s="132">
        <f>IFERROR(LOOKUP(V12,工时配置!$B$4:$C$12),0)+工时配置!AF21</f>
        <v>0</v>
      </c>
      <c r="W14" s="132">
        <f>IFERROR(LOOKUP(W12,工时配置!$B$4:$C$12),0)+工时配置!AG21</f>
        <v>0</v>
      </c>
      <c r="X14" s="132">
        <f>IFERROR(LOOKUP(X12,工时配置!$B$4:$C$12),0)+工时配置!AH21</f>
        <v>0</v>
      </c>
      <c r="Y14" s="132">
        <f>IFERROR(LOOKUP(Y12,工时配置!$B$4:$C$12),0)+工时配置!AI21</f>
        <v>0</v>
      </c>
      <c r="Z14" s="132">
        <f>IFERROR(LOOKUP(Z12,工时配置!$B$4:$C$12),0)+工时配置!AJ21</f>
        <v>0</v>
      </c>
      <c r="AA14" s="132">
        <f>IFERROR(LOOKUP(AA12,工时配置!$B$4:$C$12),0)+工时配置!AK21</f>
        <v>0</v>
      </c>
      <c r="AB14" s="132">
        <f>IFERROR(LOOKUP(AB12,工时配置!$B$4:$C$12),0)+工时配置!AL21</f>
        <v>0</v>
      </c>
      <c r="AC14" s="132">
        <f>IFERROR(LOOKUP(AC12,工时配置!$B$4:$C$12),0)+工时配置!AM21</f>
        <v>0</v>
      </c>
      <c r="AD14" s="132">
        <f>IFERROR(LOOKUP(AD12,工时配置!$B$4:$C$12),0)+工时配置!AN21</f>
        <v>0</v>
      </c>
      <c r="AE14" s="132">
        <f>IFERROR(LOOKUP(AE12,工时配置!$B$4:$C$12),0)+工时配置!AO21</f>
        <v>0</v>
      </c>
      <c r="AF14" s="132">
        <f>IFERROR(LOOKUP(AF12,工时配置!$B$4:$C$12),0)+工时配置!AP21</f>
        <v>0</v>
      </c>
      <c r="AG14" s="132">
        <f>IFERROR(LOOKUP(AG12,工时配置!$B$4:$C$12),0)+工时配置!AQ21</f>
        <v>0</v>
      </c>
      <c r="AH14" s="132">
        <f>IFERROR(LOOKUP(AH12,工时配置!$B$4:$C$12),0)+工时配置!AR21</f>
        <v>0</v>
      </c>
      <c r="AI14" s="132">
        <f>IFERROR(LOOKUP(AI12,工时配置!$B$4:$C$12),0)+工时配置!AS21</f>
        <v>0</v>
      </c>
      <c r="AJ14" s="132">
        <f>IFERROR(LOOKUP(AJ12,工时配置!$B$4:$C$12),0)+工时配置!AT21</f>
        <v>0</v>
      </c>
      <c r="AK14" s="132">
        <f>IFERROR(LOOKUP(AK12,工时配置!$B$4:$C$12),0)+工时配置!AU21</f>
        <v>0</v>
      </c>
      <c r="AL14" s="132">
        <f>IFERROR(LOOKUP(AL12,工时配置!$B$4:$C$12),0)+工时配置!AV21</f>
        <v>0</v>
      </c>
      <c r="AM14" s="132">
        <f>IFERROR(LOOKUP(AM12,工时配置!$B$4:$C$12),0)+工时配置!AW21</f>
        <v>0</v>
      </c>
      <c r="AN14" s="132"/>
      <c r="AO14" s="132"/>
      <c r="AP14" s="132"/>
      <c r="AQ14" s="257">
        <f t="shared" si="1"/>
        <v>0</v>
      </c>
      <c r="AR14" s="255"/>
    </row>
    <row r="15" s="88" customFormat="1" ht="41" customHeight="1" spans="1:44">
      <c r="A15" s="119" t="s">
        <v>93</v>
      </c>
      <c r="B15" s="133"/>
      <c r="C15" s="134" t="s">
        <v>154</v>
      </c>
      <c r="D15" s="135"/>
      <c r="E15" s="135"/>
      <c r="F15" s="135"/>
      <c r="G15" s="135"/>
      <c r="H15" s="136">
        <f t="shared" ref="H15:AM15" si="2">COUNT(H18:H53)/2</f>
        <v>0</v>
      </c>
      <c r="I15" s="136">
        <f t="shared" si="2"/>
        <v>0</v>
      </c>
      <c r="J15" s="136">
        <f t="shared" si="2"/>
        <v>0</v>
      </c>
      <c r="K15" s="136">
        <f t="shared" si="2"/>
        <v>0</v>
      </c>
      <c r="L15" s="136">
        <f t="shared" si="2"/>
        <v>0</v>
      </c>
      <c r="M15" s="136">
        <f t="shared" si="2"/>
        <v>0</v>
      </c>
      <c r="N15" s="136">
        <f t="shared" si="2"/>
        <v>0</v>
      </c>
      <c r="O15" s="136">
        <f t="shared" si="2"/>
        <v>0</v>
      </c>
      <c r="P15" s="136">
        <f t="shared" si="2"/>
        <v>0</v>
      </c>
      <c r="Q15" s="136">
        <f t="shared" si="2"/>
        <v>0</v>
      </c>
      <c r="R15" s="136">
        <f t="shared" si="2"/>
        <v>0</v>
      </c>
      <c r="S15" s="136">
        <f t="shared" si="2"/>
        <v>0</v>
      </c>
      <c r="T15" s="136">
        <f t="shared" si="2"/>
        <v>0</v>
      </c>
      <c r="U15" s="136">
        <f t="shared" si="2"/>
        <v>0</v>
      </c>
      <c r="V15" s="136">
        <f t="shared" si="2"/>
        <v>0</v>
      </c>
      <c r="W15" s="136">
        <f t="shared" si="2"/>
        <v>0</v>
      </c>
      <c r="X15" s="136">
        <f t="shared" si="2"/>
        <v>0</v>
      </c>
      <c r="Y15" s="136">
        <f t="shared" si="2"/>
        <v>0</v>
      </c>
      <c r="Z15" s="136">
        <f t="shared" si="2"/>
        <v>0</v>
      </c>
      <c r="AA15" s="136">
        <f t="shared" si="2"/>
        <v>0</v>
      </c>
      <c r="AB15" s="136">
        <f t="shared" si="2"/>
        <v>0</v>
      </c>
      <c r="AC15" s="136">
        <f t="shared" si="2"/>
        <v>0</v>
      </c>
      <c r="AD15" s="136">
        <f t="shared" si="2"/>
        <v>0</v>
      </c>
      <c r="AE15" s="136">
        <f t="shared" si="2"/>
        <v>0</v>
      </c>
      <c r="AF15" s="136">
        <f t="shared" si="2"/>
        <v>0</v>
      </c>
      <c r="AG15" s="136">
        <f t="shared" si="2"/>
        <v>0</v>
      </c>
      <c r="AH15" s="136">
        <f t="shared" si="2"/>
        <v>0</v>
      </c>
      <c r="AI15" s="136">
        <f t="shared" si="2"/>
        <v>0</v>
      </c>
      <c r="AJ15" s="136">
        <f t="shared" si="2"/>
        <v>0</v>
      </c>
      <c r="AK15" s="136">
        <f t="shared" si="2"/>
        <v>0</v>
      </c>
      <c r="AL15" s="136">
        <f t="shared" si="2"/>
        <v>0</v>
      </c>
      <c r="AM15" s="136">
        <f t="shared" si="2"/>
        <v>0</v>
      </c>
      <c r="AN15" s="242"/>
      <c r="AO15" s="242"/>
      <c r="AP15" s="258"/>
      <c r="AQ15" s="257">
        <f t="shared" si="1"/>
        <v>0</v>
      </c>
      <c r="AR15" s="255"/>
    </row>
    <row r="16" s="88" customFormat="1" ht="41" customHeight="1" spans="1:44">
      <c r="A16" s="119"/>
      <c r="B16" s="133"/>
      <c r="C16" s="137" t="s">
        <v>155</v>
      </c>
      <c r="D16" s="138"/>
      <c r="E16" s="138"/>
      <c r="F16" s="138"/>
      <c r="G16" s="138"/>
      <c r="H16" s="139">
        <f t="shared" ref="H16:AM16" si="3">H15-H14</f>
        <v>0</v>
      </c>
      <c r="I16" s="139">
        <f t="shared" si="3"/>
        <v>0</v>
      </c>
      <c r="J16" s="139">
        <f t="shared" si="3"/>
        <v>0</v>
      </c>
      <c r="K16" s="139">
        <f t="shared" si="3"/>
        <v>0</v>
      </c>
      <c r="L16" s="139">
        <f t="shared" si="3"/>
        <v>0</v>
      </c>
      <c r="M16" s="139">
        <f t="shared" si="3"/>
        <v>0</v>
      </c>
      <c r="N16" s="139">
        <f t="shared" si="3"/>
        <v>0</v>
      </c>
      <c r="O16" s="139">
        <f t="shared" si="3"/>
        <v>0</v>
      </c>
      <c r="P16" s="139">
        <f t="shared" si="3"/>
        <v>0</v>
      </c>
      <c r="Q16" s="139">
        <f t="shared" si="3"/>
        <v>0</v>
      </c>
      <c r="R16" s="139">
        <f t="shared" si="3"/>
        <v>0</v>
      </c>
      <c r="S16" s="139">
        <f t="shared" si="3"/>
        <v>0</v>
      </c>
      <c r="T16" s="139">
        <f t="shared" si="3"/>
        <v>0</v>
      </c>
      <c r="U16" s="139">
        <f t="shared" si="3"/>
        <v>0</v>
      </c>
      <c r="V16" s="139">
        <f t="shared" si="3"/>
        <v>0</v>
      </c>
      <c r="W16" s="139">
        <f t="shared" si="3"/>
        <v>0</v>
      </c>
      <c r="X16" s="139">
        <f t="shared" si="3"/>
        <v>0</v>
      </c>
      <c r="Y16" s="139">
        <f t="shared" si="3"/>
        <v>0</v>
      </c>
      <c r="Z16" s="139">
        <f t="shared" si="3"/>
        <v>0</v>
      </c>
      <c r="AA16" s="139">
        <f t="shared" si="3"/>
        <v>0</v>
      </c>
      <c r="AB16" s="139">
        <f t="shared" si="3"/>
        <v>0</v>
      </c>
      <c r="AC16" s="139">
        <f t="shared" si="3"/>
        <v>0</v>
      </c>
      <c r="AD16" s="139">
        <f t="shared" si="3"/>
        <v>0</v>
      </c>
      <c r="AE16" s="139">
        <f t="shared" si="3"/>
        <v>0</v>
      </c>
      <c r="AF16" s="139">
        <f t="shared" si="3"/>
        <v>0</v>
      </c>
      <c r="AG16" s="139">
        <f t="shared" si="3"/>
        <v>0</v>
      </c>
      <c r="AH16" s="139">
        <f t="shared" si="3"/>
        <v>0</v>
      </c>
      <c r="AI16" s="139">
        <f t="shared" si="3"/>
        <v>0</v>
      </c>
      <c r="AJ16" s="139">
        <f t="shared" si="3"/>
        <v>0</v>
      </c>
      <c r="AK16" s="139">
        <f t="shared" si="3"/>
        <v>0</v>
      </c>
      <c r="AL16" s="139">
        <f t="shared" si="3"/>
        <v>0</v>
      </c>
      <c r="AM16" s="139">
        <f t="shared" si="3"/>
        <v>0</v>
      </c>
      <c r="AN16" s="243"/>
      <c r="AO16" s="139"/>
      <c r="AP16" s="139"/>
      <c r="AQ16" s="259">
        <f t="shared" si="1"/>
        <v>0</v>
      </c>
      <c r="AR16" s="255"/>
    </row>
    <row r="17" s="88" customFormat="1" ht="72" customHeight="1" spans="1:44">
      <c r="A17" s="140" t="s">
        <v>156</v>
      </c>
      <c r="B17" s="140"/>
      <c r="C17" s="141" t="s">
        <v>99</v>
      </c>
      <c r="D17" s="142"/>
      <c r="E17" s="143"/>
      <c r="F17" s="144" t="s">
        <v>157</v>
      </c>
      <c r="G17" s="145"/>
      <c r="H17" s="146">
        <v>7</v>
      </c>
      <c r="I17" s="146" t="s">
        <v>158</v>
      </c>
      <c r="J17" s="146">
        <v>8</v>
      </c>
      <c r="K17" s="146" t="s">
        <v>65</v>
      </c>
      <c r="L17" s="146">
        <v>9</v>
      </c>
      <c r="M17" s="146" t="s">
        <v>66</v>
      </c>
      <c r="N17" s="146">
        <v>10</v>
      </c>
      <c r="O17" s="146" t="s">
        <v>67</v>
      </c>
      <c r="P17" s="146">
        <v>11</v>
      </c>
      <c r="Q17" s="146" t="s">
        <v>68</v>
      </c>
      <c r="R17" s="146">
        <v>12</v>
      </c>
      <c r="S17" s="146" t="s">
        <v>69</v>
      </c>
      <c r="T17" s="146">
        <v>13</v>
      </c>
      <c r="U17" s="146" t="s">
        <v>70</v>
      </c>
      <c r="V17" s="146">
        <v>14</v>
      </c>
      <c r="W17" s="146" t="s">
        <v>71</v>
      </c>
      <c r="X17" s="146">
        <v>15</v>
      </c>
      <c r="Y17" s="146" t="s">
        <v>72</v>
      </c>
      <c r="Z17" s="146">
        <v>16</v>
      </c>
      <c r="AA17" s="146" t="s">
        <v>73</v>
      </c>
      <c r="AB17" s="146">
        <v>17</v>
      </c>
      <c r="AC17" s="146" t="s">
        <v>74</v>
      </c>
      <c r="AD17" s="146">
        <v>18</v>
      </c>
      <c r="AE17" s="146" t="s">
        <v>75</v>
      </c>
      <c r="AF17" s="146">
        <v>19</v>
      </c>
      <c r="AG17" s="146" t="s">
        <v>76</v>
      </c>
      <c r="AH17" s="146">
        <v>20</v>
      </c>
      <c r="AI17" s="146" t="s">
        <v>77</v>
      </c>
      <c r="AJ17" s="146">
        <v>21</v>
      </c>
      <c r="AK17" s="146" t="s">
        <v>78</v>
      </c>
      <c r="AL17" s="146">
        <v>22</v>
      </c>
      <c r="AM17" s="146" t="s">
        <v>79</v>
      </c>
      <c r="AN17" s="146">
        <v>23</v>
      </c>
      <c r="AO17" s="146" t="s">
        <v>80</v>
      </c>
      <c r="AP17" s="146">
        <v>24</v>
      </c>
      <c r="AQ17" s="260" t="s">
        <v>159</v>
      </c>
      <c r="AR17" s="255"/>
    </row>
    <row r="18" s="88" customFormat="1" ht="60" customHeight="1" spans="1:44">
      <c r="A18" s="147" t="str">
        <f>IFERROR(VLOOKUP(C18,排班请求!$B:$R,12,FALSE)&amp;"-"&amp;VLOOKUP(C18,排班请求!$B:$R,13,FALSE),"")</f>
        <v/>
      </c>
      <c r="B18" s="147"/>
      <c r="C18" s="148"/>
      <c r="D18" s="149"/>
      <c r="E18" s="149"/>
      <c r="F18" s="150"/>
      <c r="G18" s="151"/>
      <c r="H18" s="152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261"/>
      <c r="AQ18" s="262">
        <f t="shared" ref="AQ18:AQ22" si="4">COUNT(H18:AP18)/2</f>
        <v>0</v>
      </c>
      <c r="AR18" s="255"/>
    </row>
    <row r="19" s="88" customFormat="1" ht="60" customHeight="1" spans="1:44">
      <c r="A19" s="147"/>
      <c r="B19" s="147"/>
      <c r="C19" s="153"/>
      <c r="D19" s="154"/>
      <c r="E19" s="154"/>
      <c r="F19" s="155"/>
      <c r="G19" s="156"/>
      <c r="H19" s="157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263"/>
      <c r="AQ19" s="214"/>
      <c r="AR19" s="255"/>
    </row>
    <row r="20" s="88" customFormat="1" ht="60" customHeight="1" spans="1:44">
      <c r="A20" s="147" t="str">
        <f>IFERROR(VLOOKUP(C20,排班请求!$B:$R,12,FALSE)&amp;"-"&amp;VLOOKUP(C20,排班请求!$B:$R,13,FALSE),"")</f>
        <v/>
      </c>
      <c r="B20" s="147"/>
      <c r="C20" s="148"/>
      <c r="D20" s="149"/>
      <c r="E20" s="149"/>
      <c r="F20" s="155"/>
      <c r="G20" s="155"/>
      <c r="H20" s="152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261"/>
      <c r="AQ20" s="262">
        <f t="shared" si="4"/>
        <v>0</v>
      </c>
      <c r="AR20" s="255"/>
    </row>
    <row r="21" s="88" customFormat="1" ht="60" customHeight="1" spans="1:44">
      <c r="A21" s="147"/>
      <c r="B21" s="147"/>
      <c r="C21" s="153"/>
      <c r="D21" s="154"/>
      <c r="E21" s="154"/>
      <c r="F21" s="155"/>
      <c r="G21" s="155"/>
      <c r="H21" s="157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196"/>
      <c r="AO21" s="196"/>
      <c r="AP21" s="263"/>
      <c r="AQ21" s="214"/>
      <c r="AR21" s="255"/>
    </row>
    <row r="22" s="88" customFormat="1" ht="60" customHeight="1" spans="1:44">
      <c r="A22" s="147" t="str">
        <f>IFERROR(VLOOKUP(C22,排班请求!$B:$R,12,FALSE)&amp;"-"&amp;VLOOKUP(C22,排班请求!$B:$R,13,FALSE),"")</f>
        <v/>
      </c>
      <c r="B22" s="147"/>
      <c r="C22" s="148"/>
      <c r="D22" s="149"/>
      <c r="E22" s="149"/>
      <c r="F22" s="155"/>
      <c r="G22" s="155"/>
      <c r="H22" s="152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261"/>
      <c r="AQ22" s="262">
        <f t="shared" si="4"/>
        <v>0</v>
      </c>
      <c r="AR22" s="255"/>
    </row>
    <row r="23" s="88" customFormat="1" ht="60" customHeight="1" spans="1:44">
      <c r="A23" s="147"/>
      <c r="B23" s="147"/>
      <c r="C23" s="153"/>
      <c r="D23" s="154"/>
      <c r="E23" s="154"/>
      <c r="F23" s="155"/>
      <c r="G23" s="155"/>
      <c r="H23" s="157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263"/>
      <c r="AQ23" s="214"/>
      <c r="AR23" s="255"/>
    </row>
    <row r="24" s="88" customFormat="1" ht="60" customHeight="1" spans="1:44">
      <c r="A24" s="147" t="str">
        <f>IFERROR(VLOOKUP(C24,排班请求!$B:$R,12,FALSE)&amp;"-"&amp;VLOOKUP(C24,排班请求!$B:$R,13,FALSE),"")</f>
        <v/>
      </c>
      <c r="B24" s="147"/>
      <c r="C24" s="148"/>
      <c r="D24" s="149"/>
      <c r="E24" s="149"/>
      <c r="F24" s="155"/>
      <c r="G24" s="155"/>
      <c r="H24" s="152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261"/>
      <c r="AQ24" s="262">
        <f t="shared" ref="AQ24:AQ28" si="5">COUNT(H24:AP24)/2</f>
        <v>0</v>
      </c>
      <c r="AR24" s="255"/>
    </row>
    <row r="25" s="88" customFormat="1" ht="60" customHeight="1" spans="1:44">
      <c r="A25" s="147"/>
      <c r="B25" s="147"/>
      <c r="C25" s="153"/>
      <c r="D25" s="154"/>
      <c r="E25" s="154"/>
      <c r="F25" s="155"/>
      <c r="G25" s="155"/>
      <c r="H25" s="157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263"/>
      <c r="AQ25" s="214"/>
      <c r="AR25" s="255"/>
    </row>
    <row r="26" s="88" customFormat="1" ht="60" customHeight="1" spans="1:44">
      <c r="A26" s="147" t="str">
        <f>IFERROR(VLOOKUP(C26,排班请求!$B:$R,12,FALSE)&amp;"-"&amp;VLOOKUP(C26,排班请求!$B:$R,13,FALSE),"")</f>
        <v/>
      </c>
      <c r="B26" s="147"/>
      <c r="C26" s="148"/>
      <c r="D26" s="149"/>
      <c r="E26" s="149"/>
      <c r="F26" s="155"/>
      <c r="G26" s="155"/>
      <c r="H26" s="152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261"/>
      <c r="AQ26" s="262">
        <f t="shared" si="5"/>
        <v>0</v>
      </c>
      <c r="AR26" s="255"/>
    </row>
    <row r="27" s="88" customFormat="1" ht="60" customHeight="1" spans="1:44">
      <c r="A27" s="147"/>
      <c r="B27" s="147"/>
      <c r="C27" s="153"/>
      <c r="D27" s="154"/>
      <c r="E27" s="154"/>
      <c r="F27" s="155"/>
      <c r="G27" s="155"/>
      <c r="H27" s="157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263"/>
      <c r="AQ27" s="214"/>
      <c r="AR27" s="255"/>
    </row>
    <row r="28" s="88" customFormat="1" ht="60" customHeight="1" spans="1:44">
      <c r="A28" s="147" t="str">
        <f>IFERROR(VLOOKUP(C28,排班请求!$B:$R,12,FALSE)&amp;"-"&amp;VLOOKUP(C28,排班请求!$B:$R,13,FALSE),"")</f>
        <v/>
      </c>
      <c r="B28" s="147"/>
      <c r="C28" s="148"/>
      <c r="D28" s="149"/>
      <c r="E28" s="149"/>
      <c r="F28" s="155"/>
      <c r="G28" s="155"/>
      <c r="H28" s="152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261"/>
      <c r="AQ28" s="262">
        <f t="shared" si="5"/>
        <v>0</v>
      </c>
      <c r="AR28" s="255"/>
    </row>
    <row r="29" s="88" customFormat="1" ht="60" customHeight="1" spans="1:44">
      <c r="A29" s="147"/>
      <c r="B29" s="147"/>
      <c r="C29" s="153"/>
      <c r="D29" s="154"/>
      <c r="E29" s="154"/>
      <c r="F29" s="155"/>
      <c r="G29" s="155"/>
      <c r="H29" s="157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263"/>
      <c r="AQ29" s="214"/>
      <c r="AR29" s="255"/>
    </row>
    <row r="30" s="88" customFormat="1" ht="60" customHeight="1" spans="1:44">
      <c r="A30" s="147" t="str">
        <f>IFERROR(VLOOKUP(C30,排班请求!$B:$R,12,FALSE)&amp;"-"&amp;VLOOKUP(C30,排班请求!$B:$R,13,FALSE),"")</f>
        <v/>
      </c>
      <c r="B30" s="147"/>
      <c r="C30" s="148"/>
      <c r="D30" s="149"/>
      <c r="E30" s="149"/>
      <c r="F30" s="155"/>
      <c r="G30" s="155"/>
      <c r="H30" s="152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261"/>
      <c r="AQ30" s="262">
        <f t="shared" ref="AQ30:AQ34" si="6">COUNT(H30:AP30)/2</f>
        <v>0</v>
      </c>
      <c r="AR30" s="255"/>
    </row>
    <row r="31" s="88" customFormat="1" ht="60" customHeight="1" spans="1:44">
      <c r="A31" s="147"/>
      <c r="B31" s="147"/>
      <c r="C31" s="153"/>
      <c r="D31" s="154"/>
      <c r="E31" s="154"/>
      <c r="F31" s="155"/>
      <c r="G31" s="155"/>
      <c r="H31" s="157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263"/>
      <c r="AQ31" s="214"/>
      <c r="AR31" s="255"/>
    </row>
    <row r="32" s="88" customFormat="1" ht="60" customHeight="1" spans="1:44">
      <c r="A32" s="147" t="str">
        <f>IFERROR(VLOOKUP(C32,排班请求!$B:$R,12,FALSE)&amp;"-"&amp;VLOOKUP(C32,排班请求!$B:$R,13,FALSE),"")</f>
        <v/>
      </c>
      <c r="B32" s="147"/>
      <c r="C32" s="148"/>
      <c r="D32" s="149"/>
      <c r="E32" s="149"/>
      <c r="F32" s="155"/>
      <c r="G32" s="155"/>
      <c r="H32" s="152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261"/>
      <c r="AQ32" s="262">
        <f t="shared" si="6"/>
        <v>0</v>
      </c>
      <c r="AR32" s="255"/>
    </row>
    <row r="33" s="88" customFormat="1" ht="60" customHeight="1" spans="1:44">
      <c r="A33" s="147"/>
      <c r="B33" s="147"/>
      <c r="C33" s="153"/>
      <c r="D33" s="154"/>
      <c r="E33" s="154"/>
      <c r="F33" s="155"/>
      <c r="G33" s="155"/>
      <c r="H33" s="157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263"/>
      <c r="AQ33" s="214"/>
      <c r="AR33" s="255"/>
    </row>
    <row r="34" s="88" customFormat="1" ht="60" customHeight="1" spans="1:44">
      <c r="A34" s="147" t="str">
        <f>IFERROR(VLOOKUP(C34,排班请求!$B:$R,12,FALSE)&amp;"-"&amp;VLOOKUP(C34,排班请求!$B:$R,13,FALSE),"")</f>
        <v/>
      </c>
      <c r="B34" s="147"/>
      <c r="C34" s="148"/>
      <c r="D34" s="149"/>
      <c r="E34" s="149"/>
      <c r="F34" s="155"/>
      <c r="G34" s="155"/>
      <c r="H34" s="152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261"/>
      <c r="AQ34" s="262">
        <f t="shared" si="6"/>
        <v>0</v>
      </c>
      <c r="AR34" s="255"/>
    </row>
    <row r="35" s="88" customFormat="1" ht="60" customHeight="1" spans="1:44">
      <c r="A35" s="147"/>
      <c r="B35" s="147"/>
      <c r="C35" s="153"/>
      <c r="D35" s="154"/>
      <c r="E35" s="154"/>
      <c r="F35" s="155"/>
      <c r="G35" s="155"/>
      <c r="H35" s="157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263"/>
      <c r="AQ35" s="214"/>
      <c r="AR35" s="255"/>
    </row>
    <row r="36" s="88" customFormat="1" ht="60" customHeight="1" spans="1:44">
      <c r="A36" s="147" t="str">
        <f>IFERROR(VLOOKUP(C36,排班请求!$B:$R,12,FALSE)&amp;"-"&amp;VLOOKUP(C36,排班请求!$B:$R,13,FALSE),"")</f>
        <v/>
      </c>
      <c r="B36" s="147"/>
      <c r="C36" s="148"/>
      <c r="D36" s="149"/>
      <c r="E36" s="149"/>
      <c r="F36" s="155"/>
      <c r="G36" s="155"/>
      <c r="H36" s="152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261"/>
      <c r="AQ36" s="262">
        <f t="shared" ref="AQ36:AQ40" si="7">COUNT(H36:AP36)/2</f>
        <v>0</v>
      </c>
      <c r="AR36" s="255"/>
    </row>
    <row r="37" s="88" customFormat="1" ht="60" customHeight="1" spans="1:44">
      <c r="A37" s="147"/>
      <c r="B37" s="147"/>
      <c r="C37" s="153"/>
      <c r="D37" s="154"/>
      <c r="E37" s="154"/>
      <c r="F37" s="155"/>
      <c r="G37" s="155"/>
      <c r="H37" s="157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263"/>
      <c r="AQ37" s="214"/>
      <c r="AR37" s="255"/>
    </row>
    <row r="38" s="88" customFormat="1" ht="60" customHeight="1" spans="1:44">
      <c r="A38" s="147" t="str">
        <f>IFERROR(VLOOKUP(C38,排班请求!$B:$R,12,FALSE)&amp;"-"&amp;VLOOKUP(C38,排班请求!$B:$R,13,FALSE),"")</f>
        <v/>
      </c>
      <c r="B38" s="147"/>
      <c r="C38" s="148"/>
      <c r="D38" s="149"/>
      <c r="E38" s="149"/>
      <c r="F38" s="155"/>
      <c r="G38" s="155"/>
      <c r="H38" s="152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261"/>
      <c r="AQ38" s="262">
        <f t="shared" si="7"/>
        <v>0</v>
      </c>
      <c r="AR38" s="255"/>
    </row>
    <row r="39" s="88" customFormat="1" ht="60" customHeight="1" spans="1:44">
      <c r="A39" s="147"/>
      <c r="B39" s="147"/>
      <c r="C39" s="153"/>
      <c r="D39" s="154"/>
      <c r="E39" s="154"/>
      <c r="F39" s="155"/>
      <c r="G39" s="155"/>
      <c r="H39" s="157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6"/>
      <c r="AM39" s="196"/>
      <c r="AN39" s="196"/>
      <c r="AO39" s="196"/>
      <c r="AP39" s="263"/>
      <c r="AQ39" s="214"/>
      <c r="AR39" s="255"/>
    </row>
    <row r="40" s="88" customFormat="1" ht="60" customHeight="1" spans="1:44">
      <c r="A40" s="147" t="str">
        <f>IFERROR(VLOOKUP(C40,排班请求!$B:$R,12,FALSE)&amp;"-"&amp;VLOOKUP(C40,排班请求!$B:$R,13,FALSE),"")</f>
        <v/>
      </c>
      <c r="B40" s="147"/>
      <c r="C40" s="148"/>
      <c r="D40" s="149"/>
      <c r="E40" s="149"/>
      <c r="F40" s="155"/>
      <c r="G40" s="155"/>
      <c r="H40" s="152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261"/>
      <c r="AQ40" s="262">
        <f t="shared" si="7"/>
        <v>0</v>
      </c>
      <c r="AR40" s="255"/>
    </row>
    <row r="41" s="88" customFormat="1" ht="60" customHeight="1" spans="1:44">
      <c r="A41" s="147"/>
      <c r="B41" s="147"/>
      <c r="C41" s="153"/>
      <c r="D41" s="154"/>
      <c r="E41" s="154"/>
      <c r="F41" s="155"/>
      <c r="G41" s="155"/>
      <c r="H41" s="157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  <c r="AL41" s="196"/>
      <c r="AM41" s="196"/>
      <c r="AN41" s="196"/>
      <c r="AO41" s="196"/>
      <c r="AP41" s="263"/>
      <c r="AQ41" s="214"/>
      <c r="AR41" s="255"/>
    </row>
    <row r="42" s="88" customFormat="1" ht="60" customHeight="1" spans="1:44">
      <c r="A42" s="147" t="str">
        <f>IFERROR(VLOOKUP(C42,排班请求!$B:$R,12,FALSE)&amp;"-"&amp;VLOOKUP(C42,排班请求!$B:$R,13,FALSE),"")</f>
        <v/>
      </c>
      <c r="B42" s="147"/>
      <c r="C42" s="148"/>
      <c r="D42" s="149"/>
      <c r="E42" s="149"/>
      <c r="F42" s="158"/>
      <c r="G42" s="158"/>
      <c r="H42" s="152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261"/>
      <c r="AQ42" s="262">
        <f t="shared" ref="AQ42:AQ46" si="8">COUNT(H42:AP42)/2</f>
        <v>0</v>
      </c>
      <c r="AR42" s="255"/>
    </row>
    <row r="43" s="88" customFormat="1" ht="60" customHeight="1" spans="1:44">
      <c r="A43" s="147"/>
      <c r="B43" s="147"/>
      <c r="C43" s="159"/>
      <c r="D43" s="160"/>
      <c r="E43" s="161"/>
      <c r="F43" s="162"/>
      <c r="G43" s="163"/>
      <c r="H43" s="157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196"/>
      <c r="AI43" s="196"/>
      <c r="AJ43" s="196"/>
      <c r="AK43" s="196"/>
      <c r="AL43" s="196"/>
      <c r="AM43" s="196"/>
      <c r="AN43" s="196"/>
      <c r="AO43" s="196"/>
      <c r="AP43" s="263"/>
      <c r="AQ43" s="264"/>
      <c r="AR43" s="255"/>
    </row>
    <row r="44" s="88" customFormat="1" ht="60" customHeight="1" spans="1:44">
      <c r="A44" s="147" t="str">
        <f>IFERROR(VLOOKUP(C44,排班请求!$B:$R,12,FALSE)&amp;"-"&amp;VLOOKUP(C44,排班请求!$B:$R,13,FALSE),"")</f>
        <v/>
      </c>
      <c r="B44" s="147"/>
      <c r="C44" s="153"/>
      <c r="D44" s="164"/>
      <c r="E44" s="149"/>
      <c r="F44" s="155"/>
      <c r="G44" s="165"/>
      <c r="H44" s="152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261"/>
      <c r="AQ44" s="262">
        <f t="shared" si="8"/>
        <v>0</v>
      </c>
      <c r="AR44" s="255"/>
    </row>
    <row r="45" s="88" customFormat="1" ht="60" customHeight="1" spans="1:44">
      <c r="A45" s="147"/>
      <c r="B45" s="147"/>
      <c r="C45" s="153"/>
      <c r="D45" s="154"/>
      <c r="E45" s="154"/>
      <c r="F45" s="155"/>
      <c r="G45" s="155"/>
      <c r="H45" s="157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  <c r="AO45" s="196"/>
      <c r="AP45" s="263"/>
      <c r="AQ45" s="214"/>
      <c r="AR45" s="255"/>
    </row>
    <row r="46" s="88" customFormat="1" ht="60" customHeight="1" spans="1:44">
      <c r="A46" s="147" t="str">
        <f>IFERROR(VLOOKUP(C46,排班请求!$B:$R,12,FALSE)&amp;"-"&amp;VLOOKUP(C46,排班请求!$B:$R,13,FALSE),"")</f>
        <v/>
      </c>
      <c r="B46" s="147"/>
      <c r="C46" s="148"/>
      <c r="D46" s="149"/>
      <c r="E46" s="149"/>
      <c r="F46" s="155"/>
      <c r="G46" s="155"/>
      <c r="H46" s="152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261"/>
      <c r="AQ46" s="262">
        <f t="shared" si="8"/>
        <v>0</v>
      </c>
      <c r="AR46" s="255"/>
    </row>
    <row r="47" s="88" customFormat="1" ht="60" customHeight="1" spans="1:44">
      <c r="A47" s="147"/>
      <c r="B47" s="147"/>
      <c r="C47" s="153"/>
      <c r="D47" s="154"/>
      <c r="E47" s="154"/>
      <c r="F47" s="155"/>
      <c r="G47" s="155"/>
      <c r="H47" s="157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6"/>
      <c r="Z47" s="196"/>
      <c r="AA47" s="196"/>
      <c r="AB47" s="196"/>
      <c r="AC47" s="196"/>
      <c r="AD47" s="196"/>
      <c r="AE47" s="196"/>
      <c r="AF47" s="196"/>
      <c r="AG47" s="196"/>
      <c r="AH47" s="196"/>
      <c r="AI47" s="196"/>
      <c r="AJ47" s="196"/>
      <c r="AK47" s="196"/>
      <c r="AL47" s="196"/>
      <c r="AM47" s="196"/>
      <c r="AN47" s="196"/>
      <c r="AO47" s="196"/>
      <c r="AP47" s="263"/>
      <c r="AQ47" s="214"/>
      <c r="AR47" s="255"/>
    </row>
    <row r="48" s="88" customFormat="1" ht="60" customHeight="1" spans="1:44">
      <c r="A48" s="147" t="str">
        <f>IFERROR(VLOOKUP(C48,排班请求!$B:$R,12,FALSE)&amp;"-"&amp;VLOOKUP(C48,排班请求!$B:$R,13,FALSE),"")</f>
        <v/>
      </c>
      <c r="B48" s="147"/>
      <c r="C48" s="148"/>
      <c r="D48" s="149"/>
      <c r="E48" s="149"/>
      <c r="F48" s="155"/>
      <c r="G48" s="155"/>
      <c r="H48" s="152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261"/>
      <c r="AQ48" s="262">
        <f t="shared" ref="AQ48:AQ52" si="9">COUNT(H48:AP48)/2</f>
        <v>0</v>
      </c>
      <c r="AR48" s="255"/>
    </row>
    <row r="49" s="88" customFormat="1" ht="60" customHeight="1" spans="1:44">
      <c r="A49" s="147"/>
      <c r="B49" s="147"/>
      <c r="C49" s="153"/>
      <c r="D49" s="154"/>
      <c r="E49" s="154"/>
      <c r="F49" s="155"/>
      <c r="G49" s="155"/>
      <c r="H49" s="157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263"/>
      <c r="AQ49" s="214"/>
      <c r="AR49" s="255"/>
    </row>
    <row r="50" s="88" customFormat="1" ht="60" customHeight="1" spans="1:44">
      <c r="A50" s="147" t="str">
        <f>IFERROR(VLOOKUP(C50,排班请求!$B:$R,12,FALSE)&amp;"-"&amp;VLOOKUP(C50,排班请求!$B:$R,13,FALSE),"")</f>
        <v/>
      </c>
      <c r="B50" s="147"/>
      <c r="C50" s="148"/>
      <c r="D50" s="149"/>
      <c r="E50" s="149"/>
      <c r="F50" s="155"/>
      <c r="G50" s="155"/>
      <c r="H50" s="152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261"/>
      <c r="AQ50" s="265">
        <f t="shared" si="9"/>
        <v>0</v>
      </c>
      <c r="AR50" s="255"/>
    </row>
    <row r="51" s="88" customFormat="1" ht="60" customHeight="1" spans="1:44">
      <c r="A51" s="147"/>
      <c r="B51" s="147"/>
      <c r="C51" s="153"/>
      <c r="D51" s="154"/>
      <c r="E51" s="154"/>
      <c r="F51" s="155"/>
      <c r="G51" s="155"/>
      <c r="H51" s="157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263"/>
      <c r="AQ51" s="266"/>
      <c r="AR51" s="267"/>
    </row>
    <row r="52" s="88" customFormat="1" ht="60" customHeight="1" spans="1:44">
      <c r="A52" s="147" t="str">
        <f>IFERROR(VLOOKUP(C52,排班请求!$B:$R,12,FALSE)&amp;"-"&amp;VLOOKUP(C52,排班请求!$B:$R,13,FALSE),"")</f>
        <v/>
      </c>
      <c r="B52" s="147"/>
      <c r="C52" s="148"/>
      <c r="D52" s="149"/>
      <c r="E52" s="149"/>
      <c r="F52" s="155"/>
      <c r="G52" s="158"/>
      <c r="H52" s="152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261"/>
      <c r="AQ52" s="102">
        <f t="shared" si="9"/>
        <v>0</v>
      </c>
      <c r="AR52" s="255"/>
    </row>
    <row r="53" s="88" customFormat="1" ht="60" customHeight="1" spans="1:44">
      <c r="A53" s="147"/>
      <c r="B53" s="147"/>
      <c r="C53" s="166"/>
      <c r="D53" s="167"/>
      <c r="E53" s="167"/>
      <c r="F53" s="168"/>
      <c r="G53" s="169"/>
      <c r="H53" s="170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  <c r="AO53" s="197"/>
      <c r="AP53" s="268"/>
      <c r="AQ53" s="269"/>
      <c r="AR53" s="255"/>
    </row>
    <row r="54" s="88" customFormat="1" ht="72" customHeight="1" spans="1:43">
      <c r="A54" s="89"/>
      <c r="B54" s="89"/>
      <c r="C54" s="171"/>
      <c r="D54" s="171"/>
      <c r="E54" s="171"/>
      <c r="F54" s="171"/>
      <c r="G54" s="171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1"/>
    </row>
    <row r="55" s="88" customFormat="1" ht="72" customHeight="1" spans="1:43">
      <c r="A55" s="89"/>
      <c r="B55" s="89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</row>
    <row r="56" s="88" customFormat="1" ht="72" customHeight="1" spans="1:43">
      <c r="A56" s="89"/>
      <c r="B56" s="89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>
        <v>2</v>
      </c>
      <c r="V56" s="171"/>
      <c r="W56" s="171">
        <v>1</v>
      </c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  <c r="AI56" s="171"/>
      <c r="AJ56" s="171"/>
      <c r="AK56" s="171"/>
      <c r="AL56" s="171"/>
      <c r="AM56" s="171"/>
      <c r="AN56" s="171"/>
      <c r="AO56" s="171"/>
      <c r="AP56" s="171"/>
      <c r="AQ56" s="171"/>
    </row>
    <row r="57" s="88" customFormat="1" ht="72" customHeight="1" spans="1:43">
      <c r="A57" s="89"/>
      <c r="B57" s="89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</row>
    <row r="58" s="88" customFormat="1" ht="72" customHeight="1" spans="1:43">
      <c r="A58" s="89"/>
      <c r="B58" s="89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>
        <v>1</v>
      </c>
      <c r="T58" s="171"/>
      <c r="U58" s="171"/>
      <c r="V58" s="171"/>
      <c r="W58" s="171">
        <v>2</v>
      </c>
      <c r="X58" s="171"/>
      <c r="Y58" s="171"/>
      <c r="Z58" s="171"/>
      <c r="AA58" s="171"/>
      <c r="AB58" s="171"/>
      <c r="AC58" s="171"/>
      <c r="AD58" s="171"/>
      <c r="AE58" s="171"/>
      <c r="AF58" s="171"/>
      <c r="AG58" s="171"/>
      <c r="AH58" s="171"/>
      <c r="AI58" s="171"/>
      <c r="AJ58" s="171"/>
      <c r="AK58" s="171"/>
      <c r="AL58" s="171"/>
      <c r="AM58" s="171"/>
      <c r="AN58" s="171"/>
      <c r="AO58" s="171"/>
      <c r="AP58" s="171"/>
      <c r="AQ58" s="171"/>
    </row>
    <row r="59" s="88" customFormat="1" ht="72" customHeight="1" spans="1:43">
      <c r="A59" s="89"/>
      <c r="B59" s="89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  <c r="AI59" s="171"/>
      <c r="AJ59" s="171"/>
      <c r="AK59" s="171"/>
      <c r="AL59" s="171"/>
      <c r="AM59" s="171"/>
      <c r="AN59" s="171"/>
      <c r="AO59" s="171"/>
      <c r="AP59" s="171"/>
      <c r="AQ59" s="171"/>
    </row>
    <row r="60" s="88" customFormat="1" ht="72" customHeight="1" spans="1:43">
      <c r="A60" s="89"/>
      <c r="B60" s="89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</row>
    <row r="61" s="88" customFormat="1" ht="72" customHeight="1" spans="1:43">
      <c r="A61" s="89"/>
      <c r="B61" s="89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71"/>
      <c r="AK61" s="171"/>
      <c r="AL61" s="171"/>
      <c r="AM61" s="171"/>
      <c r="AN61" s="171"/>
      <c r="AO61" s="171"/>
      <c r="AP61" s="171"/>
      <c r="AQ61" s="171"/>
    </row>
    <row r="62" s="88" customFormat="1" ht="72" customHeight="1" spans="1:43">
      <c r="A62" s="89"/>
      <c r="B62" s="89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  <c r="AD62" s="171"/>
      <c r="AE62" s="171"/>
      <c r="AF62" s="171"/>
      <c r="AG62" s="171"/>
      <c r="AH62" s="171"/>
      <c r="AI62" s="171"/>
      <c r="AJ62" s="171"/>
      <c r="AK62" s="171"/>
      <c r="AL62" s="171"/>
      <c r="AM62" s="171"/>
      <c r="AN62" s="171"/>
      <c r="AO62" s="171"/>
      <c r="AP62" s="171"/>
      <c r="AQ62" s="171"/>
    </row>
    <row r="63" s="88" customFormat="1" ht="72" customHeight="1" spans="1:43">
      <c r="A63" s="89"/>
      <c r="B63" s="89"/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</row>
    <row r="64" s="88" customFormat="1" ht="72" customHeight="1" spans="1:43">
      <c r="A64" s="89"/>
      <c r="B64" s="89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</row>
    <row r="65" s="88" customFormat="1" ht="72" customHeight="1" spans="1:43">
      <c r="A65" s="89"/>
      <c r="B65" s="89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71"/>
      <c r="AK65" s="171"/>
      <c r="AL65" s="171"/>
      <c r="AM65" s="171"/>
      <c r="AN65" s="171"/>
      <c r="AO65" s="171"/>
      <c r="AP65" s="171"/>
      <c r="AQ65" s="171"/>
    </row>
    <row r="66" s="88" customFormat="1" ht="72" customHeight="1" spans="1:43">
      <c r="A66" s="89"/>
      <c r="B66" s="89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</row>
    <row r="67" s="88" customFormat="1" ht="72" customHeight="1" spans="1:43">
      <c r="A67" s="89"/>
      <c r="B67" s="89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  <c r="AQ67" s="171"/>
    </row>
    <row r="68" s="88" customFormat="1" ht="72" customHeight="1" spans="1:43">
      <c r="A68" s="89"/>
      <c r="B68" s="89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</row>
    <row r="69" s="88" customFormat="1" ht="72" customHeight="1" spans="1:43">
      <c r="A69" s="89"/>
      <c r="B69" s="89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  <c r="AI69" s="171"/>
      <c r="AJ69" s="171"/>
      <c r="AK69" s="171"/>
      <c r="AL69" s="171"/>
      <c r="AM69" s="171"/>
      <c r="AN69" s="171"/>
      <c r="AO69" s="171"/>
      <c r="AP69" s="171"/>
      <c r="AQ69" s="171"/>
    </row>
    <row r="70" s="88" customFormat="1" ht="72" customHeight="1" spans="1:43">
      <c r="A70" s="89"/>
      <c r="B70" s="89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</row>
    <row r="71" s="88" customFormat="1" ht="72" customHeight="1" spans="1:43">
      <c r="A71" s="89"/>
      <c r="B71" s="89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</row>
    <row r="72" s="88" customFormat="1" ht="72" customHeight="1" spans="1:43">
      <c r="A72" s="89"/>
      <c r="B72" s="89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</row>
    <row r="73" s="88" customFormat="1" ht="72" customHeight="1" spans="1:43">
      <c r="A73" s="89"/>
      <c r="B73" s="89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</row>
    <row r="74" s="88" customFormat="1" ht="72" customHeight="1" spans="1:43">
      <c r="A74" s="89"/>
      <c r="B74" s="89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</row>
    <row r="75" s="88" customFormat="1" ht="72" customHeight="1" spans="1:43">
      <c r="A75" s="89"/>
      <c r="B75" s="89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</row>
    <row r="76" s="88" customFormat="1" ht="72" customHeight="1" spans="1:43">
      <c r="A76" s="89"/>
      <c r="B76" s="89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</row>
    <row r="77" s="88" customFormat="1" ht="72" customHeight="1" spans="1:43">
      <c r="A77" s="89"/>
      <c r="B77" s="89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</row>
    <row r="78" s="88" customFormat="1" ht="72" customHeight="1" spans="1:43">
      <c r="A78" s="89"/>
      <c r="B78" s="89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</row>
    <row r="79" s="88" customFormat="1" ht="72" customHeight="1" spans="1:43">
      <c r="A79" s="89"/>
      <c r="B79" s="89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</row>
    <row r="80" s="88" customFormat="1" ht="72" customHeight="1" spans="1:43">
      <c r="A80" s="89"/>
      <c r="B80" s="89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</row>
    <row r="81" s="88" customFormat="1" ht="72" customHeight="1" spans="1:43">
      <c r="A81" s="89"/>
      <c r="B81" s="89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</row>
    <row r="82" s="88" customFormat="1" ht="72" customHeight="1" spans="1:43">
      <c r="A82" s="89"/>
      <c r="B82" s="89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</row>
    <row r="83" s="88" customFormat="1" ht="72" customHeight="1" spans="1:43">
      <c r="A83" s="89"/>
      <c r="B83" s="89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</row>
    <row r="84" s="88" customFormat="1" ht="72" customHeight="1" spans="1:43">
      <c r="A84" s="89"/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</row>
    <row r="85" s="88" customFormat="1" ht="72" customHeight="1" spans="1:43">
      <c r="A85" s="89"/>
      <c r="B85" s="89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</row>
    <row r="86" s="88" customFormat="1" ht="72" customHeight="1" spans="1:43">
      <c r="A86" s="89"/>
      <c r="B86" s="89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</row>
    <row r="87" s="88" customFormat="1" ht="72" customHeight="1" spans="1:43">
      <c r="A87" s="89"/>
      <c r="B87" s="89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</row>
  </sheetData>
  <mergeCells count="144">
    <mergeCell ref="C1:F1"/>
    <mergeCell ref="G1:H1"/>
    <mergeCell ref="K1:AI1"/>
    <mergeCell ref="AL1:AO1"/>
    <mergeCell ref="C2:E2"/>
    <mergeCell ref="F2:H2"/>
    <mergeCell ref="AL2:AN2"/>
    <mergeCell ref="AO2:AQ2"/>
    <mergeCell ref="C3:E3"/>
    <mergeCell ref="F3:H3"/>
    <mergeCell ref="AL3:AN3"/>
    <mergeCell ref="AO3:AQ3"/>
    <mergeCell ref="C4:E4"/>
    <mergeCell ref="F4:H4"/>
    <mergeCell ref="M4:V4"/>
    <mergeCell ref="Z4:AB4"/>
    <mergeCell ref="AC4:AE4"/>
    <mergeCell ref="AF4:AH4"/>
    <mergeCell ref="AL4:AN4"/>
    <mergeCell ref="AO4:AQ4"/>
    <mergeCell ref="C5:E5"/>
    <mergeCell ref="F5:H5"/>
    <mergeCell ref="M5:V5"/>
    <mergeCell ref="Z5:AB5"/>
    <mergeCell ref="AC5:AE5"/>
    <mergeCell ref="AF5:AH5"/>
    <mergeCell ref="AL5:AN5"/>
    <mergeCell ref="AO5:AQ5"/>
    <mergeCell ref="C6:E6"/>
    <mergeCell ref="F6:H6"/>
    <mergeCell ref="M6:V6"/>
    <mergeCell ref="Z6:AB6"/>
    <mergeCell ref="AC6:AE6"/>
    <mergeCell ref="AF6:AH6"/>
    <mergeCell ref="AL6:AN6"/>
    <mergeCell ref="AO6:AQ6"/>
    <mergeCell ref="C7:E7"/>
    <mergeCell ref="F7:H7"/>
    <mergeCell ref="M7:V7"/>
    <mergeCell ref="Z7:AB7"/>
    <mergeCell ref="AC7:AE7"/>
    <mergeCell ref="AF7:AH7"/>
    <mergeCell ref="AL7:AN7"/>
    <mergeCell ref="AO7:AQ7"/>
    <mergeCell ref="C8:E8"/>
    <mergeCell ref="F8:H8"/>
    <mergeCell ref="Z8:AB8"/>
    <mergeCell ref="AC8:AE8"/>
    <mergeCell ref="AF8:AH8"/>
    <mergeCell ref="AL8:AN8"/>
    <mergeCell ref="AO8:AQ8"/>
    <mergeCell ref="D9:E9"/>
    <mergeCell ref="F9:H9"/>
    <mergeCell ref="D10:E10"/>
    <mergeCell ref="F10:G10"/>
    <mergeCell ref="C11:G11"/>
    <mergeCell ref="C12:G12"/>
    <mergeCell ref="C13:G13"/>
    <mergeCell ref="C14:G14"/>
    <mergeCell ref="C15:G15"/>
    <mergeCell ref="C16:G16"/>
    <mergeCell ref="A17:B17"/>
    <mergeCell ref="C17:E17"/>
    <mergeCell ref="F17:G17"/>
    <mergeCell ref="A11:A12"/>
    <mergeCell ref="A13:A14"/>
    <mergeCell ref="A15:A16"/>
    <mergeCell ref="B11:B12"/>
    <mergeCell ref="B13:B14"/>
    <mergeCell ref="B15:B16"/>
    <mergeCell ref="AQ18:AQ19"/>
    <mergeCell ref="AQ20:AQ21"/>
    <mergeCell ref="AQ22:AQ23"/>
    <mergeCell ref="AQ24:AQ25"/>
    <mergeCell ref="AQ26:AQ27"/>
    <mergeCell ref="AQ28:AQ29"/>
    <mergeCell ref="AQ30:AQ31"/>
    <mergeCell ref="AQ32:AQ33"/>
    <mergeCell ref="AQ34:AQ35"/>
    <mergeCell ref="AQ36:AQ37"/>
    <mergeCell ref="AQ38:AQ39"/>
    <mergeCell ref="AQ40:AQ41"/>
    <mergeCell ref="AQ42:AQ43"/>
    <mergeCell ref="AQ44:AQ45"/>
    <mergeCell ref="AQ46:AQ47"/>
    <mergeCell ref="AQ48:AQ49"/>
    <mergeCell ref="AQ50:AQ51"/>
    <mergeCell ref="AQ52:AQ53"/>
    <mergeCell ref="L2:V3"/>
    <mergeCell ref="Z2:AH3"/>
    <mergeCell ref="A18:B19"/>
    <mergeCell ref="C18:E19"/>
    <mergeCell ref="F18:G19"/>
    <mergeCell ref="A20:B21"/>
    <mergeCell ref="C20:E21"/>
    <mergeCell ref="F20:G21"/>
    <mergeCell ref="A22:B23"/>
    <mergeCell ref="C22:E23"/>
    <mergeCell ref="F22:G23"/>
    <mergeCell ref="A24:B25"/>
    <mergeCell ref="C24:E25"/>
    <mergeCell ref="F24:G25"/>
    <mergeCell ref="A26:B27"/>
    <mergeCell ref="C26:E27"/>
    <mergeCell ref="F26:G27"/>
    <mergeCell ref="A28:B29"/>
    <mergeCell ref="C28:E29"/>
    <mergeCell ref="F28:G29"/>
    <mergeCell ref="A30:B31"/>
    <mergeCell ref="C30:E31"/>
    <mergeCell ref="F30:G31"/>
    <mergeCell ref="A32:B33"/>
    <mergeCell ref="C32:E33"/>
    <mergeCell ref="F32:G33"/>
    <mergeCell ref="A34:B35"/>
    <mergeCell ref="C34:E35"/>
    <mergeCell ref="F34:G35"/>
    <mergeCell ref="A36:B37"/>
    <mergeCell ref="C36:E37"/>
    <mergeCell ref="F36:G37"/>
    <mergeCell ref="A38:B39"/>
    <mergeCell ref="C38:E39"/>
    <mergeCell ref="F38:G39"/>
    <mergeCell ref="A40:B41"/>
    <mergeCell ref="C40:E41"/>
    <mergeCell ref="F40:G41"/>
    <mergeCell ref="A42:B43"/>
    <mergeCell ref="C42:E43"/>
    <mergeCell ref="F42:G43"/>
    <mergeCell ref="A44:B45"/>
    <mergeCell ref="C44:E45"/>
    <mergeCell ref="F44:G45"/>
    <mergeCell ref="A46:B47"/>
    <mergeCell ref="C46:E47"/>
    <mergeCell ref="F46:G47"/>
    <mergeCell ref="A48:B49"/>
    <mergeCell ref="C48:E49"/>
    <mergeCell ref="F48:G49"/>
    <mergeCell ref="A50:B51"/>
    <mergeCell ref="C50:E51"/>
    <mergeCell ref="F50:G51"/>
    <mergeCell ref="A52:B53"/>
    <mergeCell ref="C52:E53"/>
    <mergeCell ref="F52:G53"/>
  </mergeCells>
  <conditionalFormatting sqref="H21:AP21">
    <cfRule type="cellIs" dxfId="0" priority="51" operator="equal">
      <formula>1</formula>
    </cfRule>
    <cfRule type="cellIs" dxfId="1" priority="50" operator="equal">
      <formula>2</formula>
    </cfRule>
    <cfRule type="cellIs" dxfId="2" priority="49" operator="equal">
      <formula>3</formula>
    </cfRule>
  </conditionalFormatting>
  <conditionalFormatting sqref="H23:AP23">
    <cfRule type="cellIs" dxfId="0" priority="48" operator="equal">
      <formula>1</formula>
    </cfRule>
    <cfRule type="cellIs" dxfId="1" priority="47" operator="equal">
      <formula>2</formula>
    </cfRule>
    <cfRule type="cellIs" dxfId="2" priority="46" operator="equal">
      <formula>3</formula>
    </cfRule>
  </conditionalFormatting>
  <conditionalFormatting sqref="H25:AP25">
    <cfRule type="cellIs" dxfId="0" priority="45" operator="equal">
      <formula>1</formula>
    </cfRule>
    <cfRule type="cellIs" dxfId="1" priority="44" operator="equal">
      <formula>2</formula>
    </cfRule>
    <cfRule type="cellIs" dxfId="2" priority="43" operator="equal">
      <formula>3</formula>
    </cfRule>
  </conditionalFormatting>
  <conditionalFormatting sqref="H27:AP27">
    <cfRule type="cellIs" dxfId="0" priority="42" operator="equal">
      <formula>1</formula>
    </cfRule>
    <cfRule type="cellIs" dxfId="1" priority="41" operator="equal">
      <formula>2</formula>
    </cfRule>
    <cfRule type="cellIs" dxfId="2" priority="40" operator="equal">
      <formula>3</formula>
    </cfRule>
  </conditionalFormatting>
  <conditionalFormatting sqref="H29:AP29">
    <cfRule type="cellIs" dxfId="0" priority="39" operator="equal">
      <formula>1</formula>
    </cfRule>
    <cfRule type="cellIs" dxfId="1" priority="38" operator="equal">
      <formula>2</formula>
    </cfRule>
    <cfRule type="cellIs" dxfId="2" priority="37" operator="equal">
      <formula>3</formula>
    </cfRule>
  </conditionalFormatting>
  <conditionalFormatting sqref="H31:AP31">
    <cfRule type="cellIs" dxfId="0" priority="36" operator="equal">
      <formula>1</formula>
    </cfRule>
    <cfRule type="cellIs" dxfId="1" priority="35" operator="equal">
      <formula>2</formula>
    </cfRule>
    <cfRule type="cellIs" dxfId="2" priority="34" operator="equal">
      <formula>3</formula>
    </cfRule>
  </conditionalFormatting>
  <conditionalFormatting sqref="H33:AP33">
    <cfRule type="cellIs" dxfId="0" priority="33" operator="equal">
      <formula>1</formula>
    </cfRule>
    <cfRule type="cellIs" dxfId="1" priority="32" operator="equal">
      <formula>2</formula>
    </cfRule>
    <cfRule type="cellIs" dxfId="2" priority="31" operator="equal">
      <formula>3</formula>
    </cfRule>
  </conditionalFormatting>
  <conditionalFormatting sqref="H35:AP35">
    <cfRule type="cellIs" dxfId="0" priority="30" operator="equal">
      <formula>1</formula>
    </cfRule>
    <cfRule type="cellIs" dxfId="1" priority="29" operator="equal">
      <formula>2</formula>
    </cfRule>
    <cfRule type="cellIs" dxfId="2" priority="28" operator="equal">
      <formula>3</formula>
    </cfRule>
  </conditionalFormatting>
  <conditionalFormatting sqref="H37:AP37">
    <cfRule type="cellIs" dxfId="0" priority="27" operator="equal">
      <formula>1</formula>
    </cfRule>
    <cfRule type="cellIs" dxfId="1" priority="26" operator="equal">
      <formula>2</formula>
    </cfRule>
    <cfRule type="cellIs" dxfId="2" priority="25" operator="equal">
      <formula>3</formula>
    </cfRule>
  </conditionalFormatting>
  <conditionalFormatting sqref="H39:AP39">
    <cfRule type="cellIs" dxfId="0" priority="24" operator="equal">
      <formula>1</formula>
    </cfRule>
    <cfRule type="cellIs" dxfId="1" priority="23" operator="equal">
      <formula>2</formula>
    </cfRule>
    <cfRule type="cellIs" dxfId="2" priority="22" operator="equal">
      <formula>3</formula>
    </cfRule>
  </conditionalFormatting>
  <conditionalFormatting sqref="H41:AP41">
    <cfRule type="cellIs" dxfId="0" priority="21" operator="equal">
      <formula>1</formula>
    </cfRule>
    <cfRule type="cellIs" dxfId="1" priority="20" operator="equal">
      <formula>2</formula>
    </cfRule>
    <cfRule type="cellIs" dxfId="2" priority="19" operator="equal">
      <formula>3</formula>
    </cfRule>
  </conditionalFormatting>
  <conditionalFormatting sqref="H43:AP43">
    <cfRule type="cellIs" dxfId="0" priority="18" operator="equal">
      <formula>1</formula>
    </cfRule>
    <cfRule type="cellIs" dxfId="1" priority="17" operator="equal">
      <formula>2</formula>
    </cfRule>
    <cfRule type="cellIs" dxfId="2" priority="16" operator="equal">
      <formula>3</formula>
    </cfRule>
  </conditionalFormatting>
  <conditionalFormatting sqref="H45:AP45">
    <cfRule type="cellIs" dxfId="0" priority="15" operator="equal">
      <formula>1</formula>
    </cfRule>
    <cfRule type="cellIs" dxfId="1" priority="14" operator="equal">
      <formula>2</formula>
    </cfRule>
    <cfRule type="cellIs" dxfId="2" priority="13" operator="equal">
      <formula>3</formula>
    </cfRule>
  </conditionalFormatting>
  <conditionalFormatting sqref="H47:AP47">
    <cfRule type="cellIs" dxfId="0" priority="12" operator="equal">
      <formula>1</formula>
    </cfRule>
    <cfRule type="cellIs" dxfId="1" priority="11" operator="equal">
      <formula>2</formula>
    </cfRule>
    <cfRule type="cellIs" dxfId="2" priority="10" operator="equal">
      <formula>3</formula>
    </cfRule>
  </conditionalFormatting>
  <conditionalFormatting sqref="H49:AP49">
    <cfRule type="cellIs" dxfId="0" priority="9" operator="equal">
      <formula>1</formula>
    </cfRule>
    <cfRule type="cellIs" dxfId="1" priority="8" operator="equal">
      <formula>2</formula>
    </cfRule>
    <cfRule type="cellIs" dxfId="2" priority="7" operator="equal">
      <formula>3</formula>
    </cfRule>
  </conditionalFormatting>
  <conditionalFormatting sqref="H51:AP51">
    <cfRule type="cellIs" dxfId="0" priority="6" operator="equal">
      <formula>1</formula>
    </cfRule>
    <cfRule type="cellIs" dxfId="1" priority="5" operator="equal">
      <formula>2</formula>
    </cfRule>
    <cfRule type="cellIs" dxfId="2" priority="4" operator="equal">
      <formula>3</formula>
    </cfRule>
  </conditionalFormatting>
  <conditionalFormatting sqref="H53:AP53">
    <cfRule type="cellIs" dxfId="0" priority="3" operator="equal">
      <formula>1</formula>
    </cfRule>
    <cfRule type="cellIs" dxfId="1" priority="2" operator="equal">
      <formula>2</formula>
    </cfRule>
    <cfRule type="cellIs" dxfId="2" priority="1" operator="equal">
      <formula>3</formula>
    </cfRule>
  </conditionalFormatting>
  <conditionalFormatting sqref="H18:AP19">
    <cfRule type="cellIs" dxfId="0" priority="57" operator="equal">
      <formula>1</formula>
    </cfRule>
    <cfRule type="cellIs" dxfId="1" priority="56" operator="equal">
      <formula>2</formula>
    </cfRule>
    <cfRule type="cellIs" dxfId="2" priority="55" operator="equal">
      <formula>3</formula>
    </cfRule>
  </conditionalFormatting>
  <conditionalFormatting sqref="H20:AP20 H22:AP22 H24:AP24 H26:AP26 H28:AP28 H30:AP30 H32:AP32 H34:AP34 H36:AP36 H38:AP38 H40:AP40 H42:AP42 H44:AP44 H46:AP46 H48:AP48 H50:AP50 H52:AP52">
    <cfRule type="cellIs" dxfId="0" priority="54" operator="equal">
      <formula>1</formula>
    </cfRule>
    <cfRule type="cellIs" dxfId="1" priority="53" operator="equal">
      <formula>2</formula>
    </cfRule>
    <cfRule type="cellIs" dxfId="2" priority="52" operator="equal">
      <formula>3</formula>
    </cfRule>
  </conditionalFormatting>
  <dataValidations count="3">
    <dataValidation type="list" allowBlank="1" showInputMessage="1" showErrorMessage="1" sqref="H19:AP19 H21:AP21 H23:AP23 H25:AP25 H27:AP27 H29:AP29 H31:AP31 H33:AP33 H35:AP35 H37:AP37 H39:AP39 H41:AP41 H43:AP43 H45:AP45 H47:AP47 H49:AP49 H51:AP51 H53:AP53">
      <formula1>工时配置!$BD$4:$BD$30</formula1>
    </dataValidation>
    <dataValidation type="list" allowBlank="1" showInputMessage="1" showErrorMessage="1" sqref="C18:E53">
      <formula1>排班请求!$B$6:$B$26</formula1>
    </dataValidation>
    <dataValidation type="list" allowBlank="1" showInputMessage="1" sqref="F48:G49">
      <formula1>"服务,汇传,外卖,泊位,凉菜,分凉菜,开早,发起,调理,品管,炒制,生产,洗碗,日清,周清,打烊,预烊,训练,收货,盘点,派单"</formula1>
    </dataValidation>
  </dataValidations>
  <pageMargins left="0.432638888888889" right="0.118055555555556" top="0.235416666666667" bottom="0.275" header="0.15625" footer="0.196527777777778"/>
  <pageSetup paperSize="9" scale="2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A1:AR87"/>
  <sheetViews>
    <sheetView zoomScale="25" zoomScaleNormal="25" workbookViewId="0">
      <selection activeCell="O19" sqref="O19"/>
    </sheetView>
  </sheetViews>
  <sheetFormatPr defaultColWidth="9" defaultRowHeight="16.5"/>
  <cols>
    <col min="1" max="2" width="16.5583333333333" style="89" customWidth="1"/>
    <col min="3" max="3" width="13" style="90" customWidth="1"/>
    <col min="4" max="4" width="16.75" style="90" customWidth="1"/>
    <col min="5" max="5" width="6.875" style="90" customWidth="1"/>
    <col min="6" max="6" width="17" style="90" customWidth="1"/>
    <col min="7" max="7" width="12.1833333333333" style="90" customWidth="1"/>
    <col min="8" max="31" width="17" style="90" customWidth="1"/>
    <col min="32" max="32" width="18" style="90" customWidth="1"/>
    <col min="33" max="33" width="20" style="90" customWidth="1"/>
    <col min="34" max="38" width="17" style="90" customWidth="1"/>
    <col min="39" max="39" width="17.7333333333333" style="90" customWidth="1"/>
    <col min="40" max="40" width="17" style="90" customWidth="1"/>
    <col min="41" max="42" width="18.5" style="90" customWidth="1"/>
    <col min="43" max="43" width="35.975" style="90" customWidth="1"/>
    <col min="44" max="16384" width="9" style="88"/>
  </cols>
  <sheetData>
    <row r="1" s="88" customFormat="1" ht="222" customHeight="1" spans="1:43">
      <c r="A1" s="91"/>
      <c r="B1" s="92">
        <f>WEEKDAY(C1,2)</f>
        <v>6</v>
      </c>
      <c r="C1" s="93">
        <f>TC预估!L152</f>
        <v>43932</v>
      </c>
      <c r="D1" s="93"/>
      <c r="E1" s="94"/>
      <c r="F1" s="93"/>
      <c r="G1" s="95">
        <f>C1</f>
        <v>43932</v>
      </c>
      <c r="H1" s="96"/>
      <c r="I1" s="173"/>
      <c r="J1" s="173"/>
      <c r="K1" s="174" t="s">
        <v>132</v>
      </c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98"/>
      <c r="X1" s="198"/>
      <c r="Y1" s="198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3"/>
      <c r="AK1" s="173"/>
      <c r="AL1" s="221"/>
      <c r="AM1" s="221"/>
      <c r="AN1" s="221"/>
      <c r="AO1" s="221"/>
      <c r="AP1" s="176"/>
      <c r="AQ1" s="244"/>
    </row>
    <row r="2" s="88" customFormat="1" ht="93" customHeight="1" spans="1:43">
      <c r="A2" s="91"/>
      <c r="B2" s="91"/>
      <c r="C2" s="97" t="s">
        <v>133</v>
      </c>
      <c r="D2" s="98"/>
      <c r="E2" s="99"/>
      <c r="F2" s="100" t="s">
        <v>134</v>
      </c>
      <c r="G2" s="101"/>
      <c r="H2" s="102"/>
      <c r="I2" s="175"/>
      <c r="J2" s="176"/>
      <c r="K2" s="177"/>
      <c r="L2" s="178" t="s">
        <v>135</v>
      </c>
      <c r="M2" s="179"/>
      <c r="N2" s="179"/>
      <c r="O2" s="179"/>
      <c r="P2" s="179"/>
      <c r="Q2" s="179"/>
      <c r="R2" s="179"/>
      <c r="S2" s="179"/>
      <c r="T2" s="179"/>
      <c r="U2" s="179"/>
      <c r="V2" s="199"/>
      <c r="W2" s="200"/>
      <c r="X2" s="200"/>
      <c r="Y2" s="177"/>
      <c r="Z2" s="209" t="s">
        <v>136</v>
      </c>
      <c r="AA2" s="179"/>
      <c r="AB2" s="179"/>
      <c r="AC2" s="179"/>
      <c r="AD2" s="179"/>
      <c r="AE2" s="179"/>
      <c r="AF2" s="179"/>
      <c r="AG2" s="179"/>
      <c r="AH2" s="199"/>
      <c r="AI2" s="222"/>
      <c r="AJ2" s="173"/>
      <c r="AK2" s="223"/>
      <c r="AL2" s="224" t="s">
        <v>137</v>
      </c>
      <c r="AM2" s="225"/>
      <c r="AN2" s="226"/>
      <c r="AO2" s="226"/>
      <c r="AP2" s="226"/>
      <c r="AQ2" s="245"/>
    </row>
    <row r="3" s="88" customFormat="1" ht="72" customHeight="1" spans="1:43">
      <c r="A3" s="91"/>
      <c r="B3" s="91"/>
      <c r="C3" s="103" t="str">
        <f>'管理组班表&amp;事项'!B4</f>
        <v>黄景成</v>
      </c>
      <c r="D3" s="104"/>
      <c r="E3" s="105"/>
      <c r="F3" s="106">
        <f>'管理组班表&amp;事项'!I4</f>
        <v>0</v>
      </c>
      <c r="G3" s="107"/>
      <c r="H3" s="107"/>
      <c r="I3" s="175"/>
      <c r="J3" s="176"/>
      <c r="K3" s="177"/>
      <c r="L3" s="180"/>
      <c r="M3" s="181"/>
      <c r="N3" s="270"/>
      <c r="O3" s="181"/>
      <c r="P3" s="181"/>
      <c r="Q3" s="181"/>
      <c r="R3" s="181"/>
      <c r="S3" s="181"/>
      <c r="T3" s="181"/>
      <c r="U3" s="181"/>
      <c r="V3" s="201"/>
      <c r="W3" s="200"/>
      <c r="X3" s="202"/>
      <c r="Y3" s="177"/>
      <c r="Z3" s="210"/>
      <c r="AA3" s="211"/>
      <c r="AB3" s="211"/>
      <c r="AC3" s="211"/>
      <c r="AD3" s="211"/>
      <c r="AE3" s="211"/>
      <c r="AF3" s="211"/>
      <c r="AG3" s="211"/>
      <c r="AH3" s="227"/>
      <c r="AI3" s="222"/>
      <c r="AJ3" s="173"/>
      <c r="AK3" s="223"/>
      <c r="AL3" s="228" t="s">
        <v>138</v>
      </c>
      <c r="AM3" s="229"/>
      <c r="AN3" s="230"/>
      <c r="AO3" s="246">
        <f t="shared" ref="AO3:AO8" si="0">AQ11</f>
        <v>0</v>
      </c>
      <c r="AP3" s="246"/>
      <c r="AQ3" s="247"/>
    </row>
    <row r="4" s="88" customFormat="1" ht="72" customHeight="1" spans="1:43">
      <c r="A4" s="91"/>
      <c r="B4" s="91"/>
      <c r="C4" s="103">
        <f>'管理组班表&amp;事项'!B5</f>
        <v>0</v>
      </c>
      <c r="D4" s="104"/>
      <c r="E4" s="105"/>
      <c r="F4" s="106">
        <f>'管理组班表&amp;事项'!I5</f>
        <v>0</v>
      </c>
      <c r="G4" s="107"/>
      <c r="H4" s="107"/>
      <c r="I4" s="182"/>
      <c r="J4" s="173"/>
      <c r="K4" s="183"/>
      <c r="L4" s="184" t="s">
        <v>139</v>
      </c>
      <c r="M4" s="186">
        <f>'管理组班表&amp;事项'!F43</f>
        <v>0</v>
      </c>
      <c r="N4" s="271"/>
      <c r="O4" s="186"/>
      <c r="P4" s="186"/>
      <c r="Q4" s="186"/>
      <c r="R4" s="186"/>
      <c r="S4" s="186"/>
      <c r="T4" s="186"/>
      <c r="U4" s="186"/>
      <c r="V4" s="205"/>
      <c r="W4" s="204"/>
      <c r="X4" s="200"/>
      <c r="Y4" s="176"/>
      <c r="Z4" s="212" t="s">
        <v>126</v>
      </c>
      <c r="AA4" s="213"/>
      <c r="AB4" s="104"/>
      <c r="AC4" s="214" t="s">
        <v>127</v>
      </c>
      <c r="AD4" s="213"/>
      <c r="AE4" s="104"/>
      <c r="AF4" s="214" t="s">
        <v>128</v>
      </c>
      <c r="AG4" s="213"/>
      <c r="AH4" s="231"/>
      <c r="AI4" s="232"/>
      <c r="AJ4" s="233"/>
      <c r="AK4" s="223"/>
      <c r="AL4" s="234" t="s">
        <v>140</v>
      </c>
      <c r="AM4" s="235"/>
      <c r="AN4" s="230"/>
      <c r="AO4" s="248">
        <f t="shared" si="0"/>
        <v>0</v>
      </c>
      <c r="AP4" s="248"/>
      <c r="AQ4" s="249"/>
    </row>
    <row r="5" s="88" customFormat="1" ht="72" customHeight="1" spans="1:43">
      <c r="A5" s="91"/>
      <c r="B5" s="91"/>
      <c r="C5" s="103">
        <f>'管理组班表&amp;事项'!B6</f>
        <v>0</v>
      </c>
      <c r="D5" s="104"/>
      <c r="E5" s="105"/>
      <c r="F5" s="106">
        <f>'管理组班表&amp;事项'!I6</f>
        <v>0</v>
      </c>
      <c r="G5" s="107"/>
      <c r="H5" s="107"/>
      <c r="I5" s="182"/>
      <c r="J5" s="173"/>
      <c r="K5" s="183"/>
      <c r="L5" s="184" t="s">
        <v>141</v>
      </c>
      <c r="M5" s="272">
        <f>'管理组班表&amp;事项'!F44</f>
        <v>0</v>
      </c>
      <c r="N5" s="186"/>
      <c r="O5" s="272"/>
      <c r="P5" s="272"/>
      <c r="Q5" s="272"/>
      <c r="R5" s="272"/>
      <c r="S5" s="272"/>
      <c r="T5" s="272"/>
      <c r="U5" s="272"/>
      <c r="V5" s="273"/>
      <c r="W5" s="200"/>
      <c r="X5" s="200"/>
      <c r="Y5" s="176"/>
      <c r="Z5" s="212">
        <f>'管理组班表&amp;事项'!E46</f>
        <v>0</v>
      </c>
      <c r="AA5" s="213"/>
      <c r="AB5" s="104"/>
      <c r="AC5" s="104">
        <f>'管理组班表&amp;事项'!F46</f>
        <v>0</v>
      </c>
      <c r="AD5" s="213"/>
      <c r="AE5" s="104"/>
      <c r="AF5" s="105">
        <f>'管理组班表&amp;事项'!G46</f>
        <v>0</v>
      </c>
      <c r="AG5" s="213"/>
      <c r="AH5" s="213"/>
      <c r="AI5" s="182"/>
      <c r="AJ5" s="173"/>
      <c r="AK5" s="223"/>
      <c r="AL5" s="234" t="s">
        <v>142</v>
      </c>
      <c r="AM5" s="235"/>
      <c r="AN5" s="230"/>
      <c r="AO5" s="250" t="e">
        <f>AO3/AO4</f>
        <v>#DIV/0!</v>
      </c>
      <c r="AP5" s="250"/>
      <c r="AQ5" s="251"/>
    </row>
    <row r="6" s="88" customFormat="1" ht="72" customHeight="1" spans="1:43">
      <c r="A6" s="91"/>
      <c r="B6" s="91"/>
      <c r="C6" s="103">
        <f>'管理组班表&amp;事项'!B7</f>
        <v>0</v>
      </c>
      <c r="D6" s="104"/>
      <c r="E6" s="105"/>
      <c r="F6" s="106">
        <f>'管理组班表&amp;事项'!I7</f>
        <v>0</v>
      </c>
      <c r="G6" s="107"/>
      <c r="H6" s="107"/>
      <c r="I6" s="182"/>
      <c r="J6" s="173"/>
      <c r="K6" s="183"/>
      <c r="L6" s="184" t="s">
        <v>143</v>
      </c>
      <c r="M6" s="187"/>
      <c r="N6" s="187"/>
      <c r="O6" s="187"/>
      <c r="P6" s="187"/>
      <c r="Q6" s="187"/>
      <c r="R6" s="187"/>
      <c r="S6" s="187"/>
      <c r="T6" s="187"/>
      <c r="U6" s="187"/>
      <c r="V6" s="206"/>
      <c r="W6" s="200"/>
      <c r="X6" s="200"/>
      <c r="Y6" s="176"/>
      <c r="Z6" s="212">
        <f>'管理组班表&amp;事项'!E47</f>
        <v>0</v>
      </c>
      <c r="AA6" s="213"/>
      <c r="AB6" s="104"/>
      <c r="AC6" s="104">
        <f>'管理组班表&amp;事项'!F47</f>
        <v>0</v>
      </c>
      <c r="AD6" s="213"/>
      <c r="AE6" s="104"/>
      <c r="AF6" s="105">
        <f>'管理组班表&amp;事项'!G47</f>
        <v>0</v>
      </c>
      <c r="AG6" s="213"/>
      <c r="AH6" s="213"/>
      <c r="AI6" s="236"/>
      <c r="AJ6" s="173"/>
      <c r="AK6" s="223"/>
      <c r="AL6" s="234" t="s">
        <v>144</v>
      </c>
      <c r="AM6" s="235"/>
      <c r="AN6" s="230"/>
      <c r="AO6" s="250">
        <f>AO4/AO7</f>
        <v>0</v>
      </c>
      <c r="AP6" s="250"/>
      <c r="AQ6" s="251"/>
    </row>
    <row r="7" s="88" customFormat="1" ht="72" customHeight="1" spans="1:43">
      <c r="A7" s="91"/>
      <c r="B7" s="91"/>
      <c r="C7" s="103">
        <f>'管理组班表&amp;事项'!B8</f>
        <v>0</v>
      </c>
      <c r="D7" s="104"/>
      <c r="E7" s="105"/>
      <c r="F7" s="106">
        <f>'管理组班表&amp;事项'!I8</f>
        <v>0</v>
      </c>
      <c r="G7" s="107"/>
      <c r="H7" s="107"/>
      <c r="I7" s="182"/>
      <c r="J7" s="173"/>
      <c r="K7" s="183"/>
      <c r="L7" s="184" t="s">
        <v>145</v>
      </c>
      <c r="M7" s="188"/>
      <c r="N7" s="189"/>
      <c r="O7" s="189"/>
      <c r="P7" s="189"/>
      <c r="Q7" s="189"/>
      <c r="R7" s="189"/>
      <c r="S7" s="189"/>
      <c r="T7" s="189"/>
      <c r="U7" s="189"/>
      <c r="V7" s="207"/>
      <c r="W7" s="200"/>
      <c r="X7" s="200"/>
      <c r="Y7" s="176"/>
      <c r="Z7" s="215"/>
      <c r="AA7" s="216"/>
      <c r="AB7" s="217"/>
      <c r="AC7" s="216"/>
      <c r="AD7" s="216"/>
      <c r="AE7" s="217"/>
      <c r="AF7" s="216"/>
      <c r="AG7" s="216"/>
      <c r="AH7" s="237"/>
      <c r="AI7" s="233"/>
      <c r="AJ7" s="173"/>
      <c r="AK7" s="223"/>
      <c r="AL7" s="234" t="s">
        <v>146</v>
      </c>
      <c r="AM7" s="235"/>
      <c r="AN7" s="230"/>
      <c r="AO7" s="230">
        <f>SUM(AQ18:AQ53)</f>
        <v>1.5</v>
      </c>
      <c r="AP7" s="230"/>
      <c r="AQ7" s="252"/>
    </row>
    <row r="8" s="88" customFormat="1" ht="72" customHeight="1" spans="1:43">
      <c r="A8" s="91"/>
      <c r="B8" s="91"/>
      <c r="C8" s="108">
        <f>'管理组班表&amp;事项'!B9</f>
        <v>0</v>
      </c>
      <c r="D8" s="109"/>
      <c r="E8" s="110"/>
      <c r="F8" s="111">
        <f>'管理组班表&amp;事项'!I9</f>
        <v>0</v>
      </c>
      <c r="G8" s="113"/>
      <c r="H8" s="112"/>
      <c r="I8" s="182"/>
      <c r="J8" s="173"/>
      <c r="K8" s="190"/>
      <c r="L8" s="191"/>
      <c r="M8" s="192"/>
      <c r="N8" s="192"/>
      <c r="O8" s="192"/>
      <c r="P8" s="192"/>
      <c r="Q8" s="192"/>
      <c r="R8" s="192"/>
      <c r="S8" s="192"/>
      <c r="T8" s="192"/>
      <c r="U8" s="192"/>
      <c r="V8" s="208"/>
      <c r="W8" s="200"/>
      <c r="X8" s="200"/>
      <c r="Y8" s="176"/>
      <c r="Z8" s="218"/>
      <c r="AA8" s="219"/>
      <c r="AB8" s="220"/>
      <c r="AC8" s="219"/>
      <c r="AD8" s="219"/>
      <c r="AE8" s="220"/>
      <c r="AF8" s="219"/>
      <c r="AG8" s="219"/>
      <c r="AH8" s="238"/>
      <c r="AI8" s="233"/>
      <c r="AJ8" s="173"/>
      <c r="AK8" s="223"/>
      <c r="AL8" s="239" t="s">
        <v>147</v>
      </c>
      <c r="AM8" s="240"/>
      <c r="AN8" s="241"/>
      <c r="AO8" s="241">
        <f t="shared" si="0"/>
        <v>1.5</v>
      </c>
      <c r="AP8" s="241"/>
      <c r="AQ8" s="253"/>
    </row>
    <row r="9" s="88" customFormat="1" ht="30" customHeight="1" spans="1:43">
      <c r="A9" s="91"/>
      <c r="B9" s="91"/>
      <c r="C9" s="114"/>
      <c r="D9" s="114"/>
      <c r="E9" s="114"/>
      <c r="F9" s="115"/>
      <c r="G9" s="117"/>
      <c r="H9" s="116"/>
      <c r="I9" s="19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200"/>
      <c r="AC9" s="200"/>
      <c r="AD9" s="200"/>
      <c r="AE9" s="173"/>
      <c r="AF9" s="173"/>
      <c r="AG9" s="173"/>
      <c r="AH9" s="173"/>
      <c r="AI9" s="173"/>
      <c r="AJ9" s="173"/>
      <c r="AK9" s="173"/>
      <c r="AL9" s="173"/>
      <c r="AM9" s="173"/>
      <c r="AN9" s="232"/>
      <c r="AO9" s="232"/>
      <c r="AP9" s="232"/>
      <c r="AQ9" s="114"/>
    </row>
    <row r="10" s="88" customFormat="1" ht="37.5" hidden="1" spans="1:43">
      <c r="A10" s="91"/>
      <c r="B10" s="91"/>
      <c r="C10" s="114"/>
      <c r="D10" s="114"/>
      <c r="E10" s="114"/>
      <c r="F10" s="114"/>
      <c r="G10" s="114"/>
      <c r="H10" s="118"/>
      <c r="I10" s="118"/>
      <c r="J10" s="118"/>
      <c r="K10" s="194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4"/>
    </row>
    <row r="11" s="88" customFormat="1" ht="41" customHeight="1" spans="1:44">
      <c r="A11" s="119" t="s">
        <v>148</v>
      </c>
      <c r="B11" s="120"/>
      <c r="C11" s="121" t="s">
        <v>149</v>
      </c>
      <c r="D11" s="122"/>
      <c r="E11" s="122"/>
      <c r="F11" s="122"/>
      <c r="G11" s="122"/>
      <c r="H11" s="123"/>
      <c r="I11" s="123"/>
      <c r="J11" s="123"/>
      <c r="K11" s="123"/>
      <c r="L11" s="123"/>
      <c r="M11" s="123"/>
      <c r="N11" s="123">
        <f>TC预估!O11</f>
        <v>0</v>
      </c>
      <c r="O11" s="123">
        <f>TC预估!P11</f>
        <v>0</v>
      </c>
      <c r="P11" s="123">
        <f>TC预估!Q11</f>
        <v>0</v>
      </c>
      <c r="Q11" s="123">
        <f>TC预估!R11</f>
        <v>0</v>
      </c>
      <c r="R11" s="123">
        <f>TC预估!S11</f>
        <v>0</v>
      </c>
      <c r="S11" s="123">
        <f>TC预估!T11</f>
        <v>0</v>
      </c>
      <c r="T11" s="123">
        <f>TC预估!U11</f>
        <v>0</v>
      </c>
      <c r="U11" s="123">
        <f>TC预估!V11</f>
        <v>0</v>
      </c>
      <c r="V11" s="123">
        <f>TC预估!W11</f>
        <v>0</v>
      </c>
      <c r="W11" s="123">
        <f>TC预估!X11</f>
        <v>0</v>
      </c>
      <c r="X11" s="123">
        <f>TC预估!Y11</f>
        <v>0</v>
      </c>
      <c r="Y11" s="123">
        <f>TC预估!Z11</f>
        <v>0</v>
      </c>
      <c r="Z11" s="123">
        <f>TC预估!AA11</f>
        <v>0</v>
      </c>
      <c r="AA11" s="123">
        <f>TC预估!AB11</f>
        <v>0</v>
      </c>
      <c r="AB11" s="123">
        <f>TC预估!AC11</f>
        <v>0</v>
      </c>
      <c r="AC11" s="123">
        <f>TC预估!AD11</f>
        <v>0</v>
      </c>
      <c r="AD11" s="123">
        <f>TC预估!AE11</f>
        <v>0</v>
      </c>
      <c r="AE11" s="123">
        <f>TC预估!AF11</f>
        <v>0</v>
      </c>
      <c r="AF11" s="123">
        <f>TC预估!AG11</f>
        <v>0</v>
      </c>
      <c r="AG11" s="123">
        <f>TC预估!AH11</f>
        <v>0</v>
      </c>
      <c r="AH11" s="123">
        <f>TC预估!AI11</f>
        <v>0</v>
      </c>
      <c r="AI11" s="123">
        <f>TC预估!AJ11</f>
        <v>0</v>
      </c>
      <c r="AJ11" s="123">
        <f>TC预估!AK11</f>
        <v>0</v>
      </c>
      <c r="AK11" s="123">
        <f>TC预估!AL11</f>
        <v>0</v>
      </c>
      <c r="AL11" s="123">
        <f>TC预估!AM11</f>
        <v>0</v>
      </c>
      <c r="AM11" s="123"/>
      <c r="AN11" s="123"/>
      <c r="AO11" s="123"/>
      <c r="AP11" s="123"/>
      <c r="AQ11" s="254">
        <f t="shared" ref="AQ11:AQ16" si="1">SUM(H11:AP11)</f>
        <v>0</v>
      </c>
      <c r="AR11" s="255"/>
    </row>
    <row r="12" s="88" customFormat="1" ht="41" customHeight="1" spans="1:44">
      <c r="A12" s="119"/>
      <c r="B12" s="120"/>
      <c r="C12" s="124" t="s">
        <v>150</v>
      </c>
      <c r="D12" s="125"/>
      <c r="E12" s="125"/>
      <c r="F12" s="125"/>
      <c r="G12" s="125"/>
      <c r="H12" s="126"/>
      <c r="I12" s="126"/>
      <c r="J12" s="126"/>
      <c r="K12" s="126"/>
      <c r="L12" s="126"/>
      <c r="M12" s="126"/>
      <c r="N12" s="126">
        <f>TC预估!O20</f>
        <v>0</v>
      </c>
      <c r="O12" s="126">
        <f>TC预估!P20</f>
        <v>0</v>
      </c>
      <c r="P12" s="126">
        <f>TC预估!Q20</f>
        <v>0</v>
      </c>
      <c r="Q12" s="126">
        <f>TC预估!R20</f>
        <v>0</v>
      </c>
      <c r="R12" s="126">
        <f>TC预估!S20</f>
        <v>0</v>
      </c>
      <c r="S12" s="126">
        <f>TC预估!T20</f>
        <v>0</v>
      </c>
      <c r="T12" s="126">
        <f>TC预估!U20</f>
        <v>0</v>
      </c>
      <c r="U12" s="126">
        <f>TC预估!V20</f>
        <v>0</v>
      </c>
      <c r="V12" s="126">
        <f>TC预估!W20</f>
        <v>0</v>
      </c>
      <c r="W12" s="126">
        <f>TC预估!X20</f>
        <v>0</v>
      </c>
      <c r="X12" s="126">
        <f>TC预估!Y20</f>
        <v>0</v>
      </c>
      <c r="Y12" s="126">
        <f>TC预估!Z20</f>
        <v>0</v>
      </c>
      <c r="Z12" s="126">
        <f>TC预估!AA20</f>
        <v>0</v>
      </c>
      <c r="AA12" s="126">
        <f>TC预估!AB20</f>
        <v>0</v>
      </c>
      <c r="AB12" s="126">
        <f>TC预估!AC20</f>
        <v>0</v>
      </c>
      <c r="AC12" s="126">
        <f>TC预估!AD20</f>
        <v>0</v>
      </c>
      <c r="AD12" s="126">
        <f>TC预估!AE20</f>
        <v>0</v>
      </c>
      <c r="AE12" s="126">
        <f>TC预估!AF20</f>
        <v>0</v>
      </c>
      <c r="AF12" s="126">
        <f>TC预估!AG20</f>
        <v>0</v>
      </c>
      <c r="AG12" s="126">
        <f>TC预估!AH20</f>
        <v>0</v>
      </c>
      <c r="AH12" s="126">
        <f>TC预估!AI20</f>
        <v>0</v>
      </c>
      <c r="AI12" s="126">
        <f>TC预估!AJ20</f>
        <v>0</v>
      </c>
      <c r="AJ12" s="126">
        <f>TC预估!AK20</f>
        <v>0</v>
      </c>
      <c r="AK12" s="126">
        <f>TC预估!AL20</f>
        <v>0</v>
      </c>
      <c r="AL12" s="126">
        <f>TC预估!AM20</f>
        <v>0</v>
      </c>
      <c r="AM12" s="126"/>
      <c r="AN12" s="126"/>
      <c r="AO12" s="126"/>
      <c r="AP12" s="126"/>
      <c r="AQ12" s="256">
        <f t="shared" si="1"/>
        <v>0</v>
      </c>
      <c r="AR12" s="255"/>
    </row>
    <row r="13" s="88" customFormat="1" ht="41" customHeight="1" spans="1:44">
      <c r="A13" s="119" t="s">
        <v>151</v>
      </c>
      <c r="B13" s="127"/>
      <c r="C13" s="128" t="s">
        <v>152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256"/>
      <c r="AR13" s="255"/>
    </row>
    <row r="14" s="88" customFormat="1" ht="41" customHeight="1" spans="1:44">
      <c r="A14" s="119"/>
      <c r="B14" s="127"/>
      <c r="C14" s="130" t="s">
        <v>153</v>
      </c>
      <c r="D14" s="131"/>
      <c r="E14" s="131"/>
      <c r="F14" s="131"/>
      <c r="G14" s="131"/>
      <c r="H14" s="132">
        <f>IFERROR(LOOKUP(H12,工时配置!$B$4:$C$12),0)+工时配置!R21</f>
        <v>0</v>
      </c>
      <c r="I14" s="132">
        <f>IFERROR(LOOKUP(I12,工时配置!$B$4:$C$12),0)+工时配置!S21</f>
        <v>0</v>
      </c>
      <c r="J14" s="132">
        <f>IFERROR(LOOKUP(J12,工时配置!$B$4:$C$12),0)+工时配置!T21</f>
        <v>0</v>
      </c>
      <c r="K14" s="132">
        <f>IFERROR(LOOKUP(K12,工时配置!$B$4:$C$12),0)+工时配置!U21</f>
        <v>0</v>
      </c>
      <c r="L14" s="132">
        <f>IFERROR(LOOKUP(L12,工时配置!$B$4:$C$12),0)+工时配置!V21</f>
        <v>0</v>
      </c>
      <c r="M14" s="132">
        <f>IFERROR(LOOKUP(M12,工时配置!$B$4:$C$12),0)+工时配置!W21</f>
        <v>0</v>
      </c>
      <c r="N14" s="132">
        <f>IFERROR(LOOKUP(N12,工时配置!$B$4:$C$12),0)+工时配置!X21</f>
        <v>0</v>
      </c>
      <c r="O14" s="132">
        <f>IFERROR(LOOKUP(O12,工时配置!$B$4:$C$12),0)+工时配置!Y21</f>
        <v>0</v>
      </c>
      <c r="P14" s="132">
        <f>IFERROR(LOOKUP(P12,工时配置!$B$4:$C$12),0)+工时配置!Z21</f>
        <v>0</v>
      </c>
      <c r="Q14" s="132">
        <f>IFERROR(LOOKUP(Q12,工时配置!$B$4:$C$12),0)+工时配置!AA21</f>
        <v>0</v>
      </c>
      <c r="R14" s="132">
        <f>IFERROR(LOOKUP(R12,工时配置!$B$4:$C$12),0)+工时配置!AB21</f>
        <v>0</v>
      </c>
      <c r="S14" s="132">
        <f>IFERROR(LOOKUP(S12,工时配置!$B$4:$C$12),0)+工时配置!AC21</f>
        <v>0</v>
      </c>
      <c r="T14" s="132">
        <f>IFERROR(LOOKUP(T12,工时配置!$B$4:$C$12),0)+工时配置!AD21</f>
        <v>0</v>
      </c>
      <c r="U14" s="132">
        <f>IFERROR(LOOKUP(U12,工时配置!$B$4:$C$12),0)+工时配置!AE21</f>
        <v>0</v>
      </c>
      <c r="V14" s="132">
        <f>IFERROR(LOOKUP(V12,工时配置!$B$4:$C$12),0)+工时配置!AF21</f>
        <v>0</v>
      </c>
      <c r="W14" s="132">
        <f>IFERROR(LOOKUP(W12,工时配置!$B$4:$C$12),0)+工时配置!AG21</f>
        <v>0</v>
      </c>
      <c r="X14" s="132">
        <f>IFERROR(LOOKUP(X12,工时配置!$B$4:$C$12),0)+工时配置!AH21</f>
        <v>0</v>
      </c>
      <c r="Y14" s="132">
        <f>IFERROR(LOOKUP(Y12,工时配置!$B$4:$C$12),0)+工时配置!AI21</f>
        <v>0</v>
      </c>
      <c r="Z14" s="132">
        <f>IFERROR(LOOKUP(Z12,工时配置!$B$4:$C$12),0)+工时配置!AJ21</f>
        <v>0</v>
      </c>
      <c r="AA14" s="132">
        <f>IFERROR(LOOKUP(AA12,工时配置!$B$4:$C$12),0)+工时配置!AK21</f>
        <v>0</v>
      </c>
      <c r="AB14" s="132">
        <f>IFERROR(LOOKUP(AB12,工时配置!$B$4:$C$12),0)+工时配置!AL21</f>
        <v>0</v>
      </c>
      <c r="AC14" s="132">
        <f>IFERROR(LOOKUP(AC12,工时配置!$B$4:$C$12),0)+工时配置!AM21</f>
        <v>0</v>
      </c>
      <c r="AD14" s="132">
        <f>IFERROR(LOOKUP(AD12,工时配置!$B$4:$C$12),0)+工时配置!AN21</f>
        <v>0</v>
      </c>
      <c r="AE14" s="132">
        <f>IFERROR(LOOKUP(AE12,工时配置!$B$4:$C$12),0)+工时配置!AO21</f>
        <v>0</v>
      </c>
      <c r="AF14" s="132">
        <f>IFERROR(LOOKUP(AF12,工时配置!$B$4:$C$12),0)+工时配置!AP21</f>
        <v>0</v>
      </c>
      <c r="AG14" s="132">
        <f>IFERROR(LOOKUP(AG12,工时配置!$B$4:$C$12),0)+工时配置!AQ21</f>
        <v>0</v>
      </c>
      <c r="AH14" s="132">
        <f>IFERROR(LOOKUP(AH12,工时配置!$B$4:$C$12),0)+工时配置!AR21</f>
        <v>0</v>
      </c>
      <c r="AI14" s="132">
        <f>IFERROR(LOOKUP(AI12,工时配置!$B$4:$C$12),0)+工时配置!AS21</f>
        <v>0</v>
      </c>
      <c r="AJ14" s="132">
        <f>IFERROR(LOOKUP(AJ12,工时配置!$B$4:$C$12),0)+工时配置!AT21</f>
        <v>0</v>
      </c>
      <c r="AK14" s="132">
        <f>IFERROR(LOOKUP(AK12,工时配置!$B$4:$C$12),0)+工时配置!AU21</f>
        <v>0</v>
      </c>
      <c r="AL14" s="132">
        <f>IFERROR(LOOKUP(AL12,工时配置!$B$4:$C$12),0)+工时配置!AV21</f>
        <v>0</v>
      </c>
      <c r="AM14" s="132">
        <f>IFERROR(LOOKUP(AM12,工时配置!$B$4:$C$12),0)+工时配置!AW21</f>
        <v>0</v>
      </c>
      <c r="AN14" s="132"/>
      <c r="AO14" s="132"/>
      <c r="AP14" s="132"/>
      <c r="AQ14" s="257">
        <f t="shared" si="1"/>
        <v>0</v>
      </c>
      <c r="AR14" s="255"/>
    </row>
    <row r="15" s="88" customFormat="1" ht="41" customHeight="1" spans="1:44">
      <c r="A15" s="119" t="s">
        <v>93</v>
      </c>
      <c r="B15" s="133"/>
      <c r="C15" s="134" t="s">
        <v>154</v>
      </c>
      <c r="D15" s="135"/>
      <c r="E15" s="135"/>
      <c r="F15" s="135"/>
      <c r="G15" s="135"/>
      <c r="H15" s="136">
        <f t="shared" ref="H15:AM15" si="2">COUNT(H18:H53)/2</f>
        <v>0</v>
      </c>
      <c r="I15" s="136">
        <f t="shared" si="2"/>
        <v>0</v>
      </c>
      <c r="J15" s="136">
        <f t="shared" si="2"/>
        <v>0</v>
      </c>
      <c r="K15" s="136">
        <f t="shared" si="2"/>
        <v>0.5</v>
      </c>
      <c r="L15" s="136">
        <f t="shared" si="2"/>
        <v>0.5</v>
      </c>
      <c r="M15" s="136">
        <f t="shared" si="2"/>
        <v>0.5</v>
      </c>
      <c r="N15" s="136">
        <f t="shared" si="2"/>
        <v>0</v>
      </c>
      <c r="O15" s="136">
        <f t="shared" si="2"/>
        <v>0</v>
      </c>
      <c r="P15" s="136">
        <f t="shared" si="2"/>
        <v>0</v>
      </c>
      <c r="Q15" s="136">
        <f t="shared" si="2"/>
        <v>0</v>
      </c>
      <c r="R15" s="136">
        <f t="shared" si="2"/>
        <v>0</v>
      </c>
      <c r="S15" s="136">
        <f t="shared" si="2"/>
        <v>0</v>
      </c>
      <c r="T15" s="136">
        <f t="shared" si="2"/>
        <v>0</v>
      </c>
      <c r="U15" s="136">
        <f t="shared" si="2"/>
        <v>0</v>
      </c>
      <c r="V15" s="136">
        <f t="shared" si="2"/>
        <v>0</v>
      </c>
      <c r="W15" s="136">
        <f t="shared" si="2"/>
        <v>0</v>
      </c>
      <c r="X15" s="136">
        <f t="shared" si="2"/>
        <v>0</v>
      </c>
      <c r="Y15" s="136">
        <f t="shared" si="2"/>
        <v>0</v>
      </c>
      <c r="Z15" s="136">
        <f t="shared" si="2"/>
        <v>0</v>
      </c>
      <c r="AA15" s="136">
        <f t="shared" si="2"/>
        <v>0</v>
      </c>
      <c r="AB15" s="136">
        <f t="shared" si="2"/>
        <v>0</v>
      </c>
      <c r="AC15" s="136">
        <f t="shared" si="2"/>
        <v>0</v>
      </c>
      <c r="AD15" s="136">
        <f t="shared" si="2"/>
        <v>0</v>
      </c>
      <c r="AE15" s="136">
        <f t="shared" si="2"/>
        <v>0</v>
      </c>
      <c r="AF15" s="136">
        <f t="shared" si="2"/>
        <v>0</v>
      </c>
      <c r="AG15" s="136">
        <f t="shared" si="2"/>
        <v>0</v>
      </c>
      <c r="AH15" s="136">
        <f t="shared" si="2"/>
        <v>0</v>
      </c>
      <c r="AI15" s="136">
        <f t="shared" si="2"/>
        <v>0</v>
      </c>
      <c r="AJ15" s="136">
        <f t="shared" si="2"/>
        <v>0</v>
      </c>
      <c r="AK15" s="136">
        <f t="shared" si="2"/>
        <v>0</v>
      </c>
      <c r="AL15" s="136">
        <f t="shared" si="2"/>
        <v>0</v>
      </c>
      <c r="AM15" s="136">
        <f t="shared" si="2"/>
        <v>0</v>
      </c>
      <c r="AN15" s="242"/>
      <c r="AO15" s="242"/>
      <c r="AP15" s="258"/>
      <c r="AQ15" s="257">
        <f t="shared" si="1"/>
        <v>1.5</v>
      </c>
      <c r="AR15" s="255"/>
    </row>
    <row r="16" s="88" customFormat="1" ht="41" customHeight="1" spans="1:44">
      <c r="A16" s="119"/>
      <c r="B16" s="133"/>
      <c r="C16" s="137" t="s">
        <v>155</v>
      </c>
      <c r="D16" s="138"/>
      <c r="E16" s="138"/>
      <c r="F16" s="138"/>
      <c r="G16" s="138"/>
      <c r="H16" s="139">
        <f t="shared" ref="H16:AM16" si="3">H15-H14</f>
        <v>0</v>
      </c>
      <c r="I16" s="139">
        <f t="shared" si="3"/>
        <v>0</v>
      </c>
      <c r="J16" s="139">
        <f t="shared" si="3"/>
        <v>0</v>
      </c>
      <c r="K16" s="139">
        <f t="shared" si="3"/>
        <v>0.5</v>
      </c>
      <c r="L16" s="139">
        <f t="shared" si="3"/>
        <v>0.5</v>
      </c>
      <c r="M16" s="139">
        <f t="shared" si="3"/>
        <v>0.5</v>
      </c>
      <c r="N16" s="139">
        <f t="shared" si="3"/>
        <v>0</v>
      </c>
      <c r="O16" s="139">
        <f t="shared" si="3"/>
        <v>0</v>
      </c>
      <c r="P16" s="139">
        <f t="shared" si="3"/>
        <v>0</v>
      </c>
      <c r="Q16" s="139">
        <f t="shared" si="3"/>
        <v>0</v>
      </c>
      <c r="R16" s="139">
        <f t="shared" si="3"/>
        <v>0</v>
      </c>
      <c r="S16" s="139">
        <f t="shared" si="3"/>
        <v>0</v>
      </c>
      <c r="T16" s="139">
        <f t="shared" si="3"/>
        <v>0</v>
      </c>
      <c r="U16" s="139">
        <f t="shared" si="3"/>
        <v>0</v>
      </c>
      <c r="V16" s="139">
        <f t="shared" si="3"/>
        <v>0</v>
      </c>
      <c r="W16" s="139">
        <f t="shared" si="3"/>
        <v>0</v>
      </c>
      <c r="X16" s="139">
        <f t="shared" si="3"/>
        <v>0</v>
      </c>
      <c r="Y16" s="139">
        <f t="shared" si="3"/>
        <v>0</v>
      </c>
      <c r="Z16" s="139">
        <f t="shared" si="3"/>
        <v>0</v>
      </c>
      <c r="AA16" s="139">
        <f t="shared" si="3"/>
        <v>0</v>
      </c>
      <c r="AB16" s="139">
        <f t="shared" si="3"/>
        <v>0</v>
      </c>
      <c r="AC16" s="139">
        <f t="shared" si="3"/>
        <v>0</v>
      </c>
      <c r="AD16" s="139">
        <f t="shared" si="3"/>
        <v>0</v>
      </c>
      <c r="AE16" s="139">
        <f t="shared" si="3"/>
        <v>0</v>
      </c>
      <c r="AF16" s="139">
        <f t="shared" si="3"/>
        <v>0</v>
      </c>
      <c r="AG16" s="139">
        <f t="shared" si="3"/>
        <v>0</v>
      </c>
      <c r="AH16" s="139">
        <f t="shared" si="3"/>
        <v>0</v>
      </c>
      <c r="AI16" s="139">
        <f t="shared" si="3"/>
        <v>0</v>
      </c>
      <c r="AJ16" s="139">
        <f t="shared" si="3"/>
        <v>0</v>
      </c>
      <c r="AK16" s="139">
        <f t="shared" si="3"/>
        <v>0</v>
      </c>
      <c r="AL16" s="139">
        <f t="shared" si="3"/>
        <v>0</v>
      </c>
      <c r="AM16" s="139">
        <f t="shared" si="3"/>
        <v>0</v>
      </c>
      <c r="AN16" s="243"/>
      <c r="AO16" s="139"/>
      <c r="AP16" s="139"/>
      <c r="AQ16" s="259">
        <f t="shared" si="1"/>
        <v>1.5</v>
      </c>
      <c r="AR16" s="255"/>
    </row>
    <row r="17" s="88" customFormat="1" ht="72" customHeight="1" spans="1:44">
      <c r="A17" s="140" t="s">
        <v>156</v>
      </c>
      <c r="B17" s="140"/>
      <c r="C17" s="141" t="s">
        <v>99</v>
      </c>
      <c r="D17" s="142"/>
      <c r="E17" s="143"/>
      <c r="F17" s="144" t="s">
        <v>157</v>
      </c>
      <c r="G17" s="145"/>
      <c r="H17" s="146">
        <v>7</v>
      </c>
      <c r="I17" s="146" t="s">
        <v>158</v>
      </c>
      <c r="J17" s="146">
        <v>8</v>
      </c>
      <c r="K17" s="146" t="s">
        <v>65</v>
      </c>
      <c r="L17" s="146">
        <v>9</v>
      </c>
      <c r="M17" s="146" t="s">
        <v>66</v>
      </c>
      <c r="N17" s="146">
        <v>10</v>
      </c>
      <c r="O17" s="146" t="s">
        <v>67</v>
      </c>
      <c r="P17" s="146">
        <v>11</v>
      </c>
      <c r="Q17" s="146" t="s">
        <v>68</v>
      </c>
      <c r="R17" s="146">
        <v>12</v>
      </c>
      <c r="S17" s="146" t="s">
        <v>69</v>
      </c>
      <c r="T17" s="146">
        <v>13</v>
      </c>
      <c r="U17" s="146" t="s">
        <v>70</v>
      </c>
      <c r="V17" s="146">
        <v>14</v>
      </c>
      <c r="W17" s="146" t="s">
        <v>71</v>
      </c>
      <c r="X17" s="146">
        <v>15</v>
      </c>
      <c r="Y17" s="146" t="s">
        <v>72</v>
      </c>
      <c r="Z17" s="146">
        <v>16</v>
      </c>
      <c r="AA17" s="146" t="s">
        <v>73</v>
      </c>
      <c r="AB17" s="146">
        <v>17</v>
      </c>
      <c r="AC17" s="146" t="s">
        <v>74</v>
      </c>
      <c r="AD17" s="146">
        <v>18</v>
      </c>
      <c r="AE17" s="146" t="s">
        <v>75</v>
      </c>
      <c r="AF17" s="146">
        <v>19</v>
      </c>
      <c r="AG17" s="146" t="s">
        <v>76</v>
      </c>
      <c r="AH17" s="146">
        <v>20</v>
      </c>
      <c r="AI17" s="146" t="s">
        <v>77</v>
      </c>
      <c r="AJ17" s="146">
        <v>21</v>
      </c>
      <c r="AK17" s="146" t="s">
        <v>78</v>
      </c>
      <c r="AL17" s="146">
        <v>22</v>
      </c>
      <c r="AM17" s="146" t="s">
        <v>79</v>
      </c>
      <c r="AN17" s="146">
        <v>23</v>
      </c>
      <c r="AO17" s="146" t="s">
        <v>80</v>
      </c>
      <c r="AP17" s="146">
        <v>24</v>
      </c>
      <c r="AQ17" s="260" t="s">
        <v>159</v>
      </c>
      <c r="AR17" s="255"/>
    </row>
    <row r="18" s="88" customFormat="1" ht="60" customHeight="1" spans="1:44">
      <c r="A18" s="147" t="str">
        <f>IFERROR(VLOOKUP(C18,排班请求!$B:$R,14,FALSE)&amp;"-"&amp;VLOOKUP(C18,排班请求!$B:$R,15,FALSE),"")</f>
        <v/>
      </c>
      <c r="B18" s="147"/>
      <c r="C18" s="148"/>
      <c r="D18" s="149"/>
      <c r="E18" s="149"/>
      <c r="F18" s="150"/>
      <c r="G18" s="151"/>
      <c r="H18" s="152"/>
      <c r="I18" s="195"/>
      <c r="J18" s="195"/>
      <c r="K18" s="195">
        <v>2</v>
      </c>
      <c r="L18" s="195">
        <v>2</v>
      </c>
      <c r="M18" s="195">
        <v>2</v>
      </c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261"/>
      <c r="AQ18" s="262">
        <f t="shared" ref="AQ18:AQ22" si="4">COUNT(H18:AP18)/2</f>
        <v>1.5</v>
      </c>
      <c r="AR18" s="255"/>
    </row>
    <row r="19" s="88" customFormat="1" ht="60" customHeight="1" spans="1:44">
      <c r="A19" s="147"/>
      <c r="B19" s="147"/>
      <c r="C19" s="153"/>
      <c r="D19" s="154"/>
      <c r="E19" s="154"/>
      <c r="F19" s="155"/>
      <c r="G19" s="156"/>
      <c r="H19" s="157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263"/>
      <c r="AQ19" s="214"/>
      <c r="AR19" s="255"/>
    </row>
    <row r="20" s="88" customFormat="1" ht="60" customHeight="1" spans="1:44">
      <c r="A20" s="147" t="str">
        <f>IFERROR(VLOOKUP(C20,排班请求!$B:$R,14,FALSE)&amp;"-"&amp;VLOOKUP(C20,排班请求!$B:$R,15,FALSE),"")</f>
        <v/>
      </c>
      <c r="B20" s="147"/>
      <c r="C20" s="148"/>
      <c r="D20" s="149"/>
      <c r="E20" s="149"/>
      <c r="F20" s="155"/>
      <c r="G20" s="155"/>
      <c r="H20" s="152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261"/>
      <c r="AQ20" s="262">
        <f t="shared" si="4"/>
        <v>0</v>
      </c>
      <c r="AR20" s="255"/>
    </row>
    <row r="21" s="88" customFormat="1" ht="60" customHeight="1" spans="1:44">
      <c r="A21" s="147"/>
      <c r="B21" s="147"/>
      <c r="C21" s="153"/>
      <c r="D21" s="154"/>
      <c r="E21" s="154"/>
      <c r="F21" s="155"/>
      <c r="G21" s="155"/>
      <c r="H21" s="157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196"/>
      <c r="AO21" s="196"/>
      <c r="AP21" s="263"/>
      <c r="AQ21" s="214"/>
      <c r="AR21" s="255"/>
    </row>
    <row r="22" s="88" customFormat="1" ht="60" customHeight="1" spans="1:44">
      <c r="A22" s="147" t="str">
        <f>IFERROR(VLOOKUP(C22,排班请求!$B:$R,14,FALSE)&amp;"-"&amp;VLOOKUP(C22,排班请求!$B:$R,15,FALSE),"")</f>
        <v/>
      </c>
      <c r="B22" s="147"/>
      <c r="C22" s="148"/>
      <c r="D22" s="149"/>
      <c r="E22" s="149"/>
      <c r="F22" s="155"/>
      <c r="G22" s="155"/>
      <c r="H22" s="152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261"/>
      <c r="AQ22" s="262">
        <f t="shared" si="4"/>
        <v>0</v>
      </c>
      <c r="AR22" s="255"/>
    </row>
    <row r="23" s="88" customFormat="1" ht="60" customHeight="1" spans="1:44">
      <c r="A23" s="147"/>
      <c r="B23" s="147"/>
      <c r="C23" s="153"/>
      <c r="D23" s="154"/>
      <c r="E23" s="154"/>
      <c r="F23" s="155"/>
      <c r="G23" s="155"/>
      <c r="H23" s="157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263"/>
      <c r="AQ23" s="214"/>
      <c r="AR23" s="255"/>
    </row>
    <row r="24" s="88" customFormat="1" ht="60" customHeight="1" spans="1:44">
      <c r="A24" s="147" t="str">
        <f>IFERROR(VLOOKUP(C24,排班请求!$B:$R,14,FALSE)&amp;"-"&amp;VLOOKUP(C24,排班请求!$B:$R,15,FALSE),"")</f>
        <v/>
      </c>
      <c r="B24" s="147"/>
      <c r="C24" s="148"/>
      <c r="D24" s="149"/>
      <c r="E24" s="149"/>
      <c r="F24" s="155"/>
      <c r="G24" s="155"/>
      <c r="H24" s="152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261"/>
      <c r="AQ24" s="262">
        <f t="shared" ref="AQ24:AQ28" si="5">COUNT(H24:AP24)/2</f>
        <v>0</v>
      </c>
      <c r="AR24" s="255"/>
    </row>
    <row r="25" s="88" customFormat="1" ht="60" customHeight="1" spans="1:44">
      <c r="A25" s="147"/>
      <c r="B25" s="147"/>
      <c r="C25" s="153"/>
      <c r="D25" s="154"/>
      <c r="E25" s="154"/>
      <c r="F25" s="155"/>
      <c r="G25" s="155"/>
      <c r="H25" s="157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263"/>
      <c r="AQ25" s="214"/>
      <c r="AR25" s="255"/>
    </row>
    <row r="26" s="88" customFormat="1" ht="60" customHeight="1" spans="1:44">
      <c r="A26" s="147" t="str">
        <f>IFERROR(VLOOKUP(C26,排班请求!$B:$R,14,FALSE)&amp;"-"&amp;VLOOKUP(C26,排班请求!$B:$R,15,FALSE),"")</f>
        <v/>
      </c>
      <c r="B26" s="147"/>
      <c r="C26" s="148"/>
      <c r="D26" s="149"/>
      <c r="E26" s="149"/>
      <c r="F26" s="155"/>
      <c r="G26" s="155"/>
      <c r="H26" s="152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261"/>
      <c r="AQ26" s="262">
        <f t="shared" si="5"/>
        <v>0</v>
      </c>
      <c r="AR26" s="255"/>
    </row>
    <row r="27" s="88" customFormat="1" ht="60" customHeight="1" spans="1:44">
      <c r="A27" s="147"/>
      <c r="B27" s="147"/>
      <c r="C27" s="153"/>
      <c r="D27" s="154"/>
      <c r="E27" s="154"/>
      <c r="F27" s="155"/>
      <c r="G27" s="155"/>
      <c r="H27" s="157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263"/>
      <c r="AQ27" s="214"/>
      <c r="AR27" s="255"/>
    </row>
    <row r="28" s="88" customFormat="1" ht="60" customHeight="1" spans="1:44">
      <c r="A28" s="147" t="str">
        <f>IFERROR(VLOOKUP(C28,排班请求!$B:$R,14,FALSE)&amp;"-"&amp;VLOOKUP(C28,排班请求!$B:$R,15,FALSE),"")</f>
        <v/>
      </c>
      <c r="B28" s="147"/>
      <c r="C28" s="148"/>
      <c r="D28" s="149"/>
      <c r="E28" s="149"/>
      <c r="F28" s="155"/>
      <c r="G28" s="155"/>
      <c r="H28" s="152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261"/>
      <c r="AQ28" s="262">
        <f t="shared" si="5"/>
        <v>0</v>
      </c>
      <c r="AR28" s="255"/>
    </row>
    <row r="29" s="88" customFormat="1" ht="60" customHeight="1" spans="1:44">
      <c r="A29" s="147"/>
      <c r="B29" s="147"/>
      <c r="C29" s="153"/>
      <c r="D29" s="154"/>
      <c r="E29" s="154"/>
      <c r="F29" s="155"/>
      <c r="G29" s="155"/>
      <c r="H29" s="157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263"/>
      <c r="AQ29" s="214"/>
      <c r="AR29" s="255"/>
    </row>
    <row r="30" s="88" customFormat="1" ht="60" customHeight="1" spans="1:44">
      <c r="A30" s="147" t="str">
        <f>IFERROR(VLOOKUP(C30,排班请求!$B:$R,14,FALSE)&amp;"-"&amp;VLOOKUP(C30,排班请求!$B:$R,15,FALSE),"")</f>
        <v/>
      </c>
      <c r="B30" s="147"/>
      <c r="C30" s="148"/>
      <c r="D30" s="149"/>
      <c r="E30" s="149"/>
      <c r="F30" s="155"/>
      <c r="G30" s="155"/>
      <c r="H30" s="152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261"/>
      <c r="AQ30" s="262">
        <f t="shared" ref="AQ30:AQ34" si="6">COUNT(H30:AP30)/2</f>
        <v>0</v>
      </c>
      <c r="AR30" s="255"/>
    </row>
    <row r="31" s="88" customFormat="1" ht="60" customHeight="1" spans="1:44">
      <c r="A31" s="147"/>
      <c r="B31" s="147"/>
      <c r="C31" s="153"/>
      <c r="D31" s="154"/>
      <c r="E31" s="154"/>
      <c r="F31" s="155"/>
      <c r="G31" s="155"/>
      <c r="H31" s="157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263"/>
      <c r="AQ31" s="214"/>
      <c r="AR31" s="255"/>
    </row>
    <row r="32" s="88" customFormat="1" ht="60" customHeight="1" spans="1:44">
      <c r="A32" s="147" t="str">
        <f>IFERROR(VLOOKUP(C32,排班请求!$B:$R,14,FALSE)&amp;"-"&amp;VLOOKUP(C32,排班请求!$B:$R,15,FALSE),"")</f>
        <v/>
      </c>
      <c r="B32" s="147"/>
      <c r="C32" s="148"/>
      <c r="D32" s="149"/>
      <c r="E32" s="149"/>
      <c r="F32" s="155"/>
      <c r="G32" s="155"/>
      <c r="H32" s="152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261"/>
      <c r="AQ32" s="262">
        <f t="shared" si="6"/>
        <v>0</v>
      </c>
      <c r="AR32" s="255"/>
    </row>
    <row r="33" s="88" customFormat="1" ht="60" customHeight="1" spans="1:44">
      <c r="A33" s="147"/>
      <c r="B33" s="147"/>
      <c r="C33" s="153"/>
      <c r="D33" s="154"/>
      <c r="E33" s="154"/>
      <c r="F33" s="155"/>
      <c r="G33" s="155"/>
      <c r="H33" s="157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263"/>
      <c r="AQ33" s="214"/>
      <c r="AR33" s="255"/>
    </row>
    <row r="34" s="88" customFormat="1" ht="60" customHeight="1" spans="1:44">
      <c r="A34" s="147" t="str">
        <f>IFERROR(VLOOKUP(C34,排班请求!$B:$R,14,FALSE)&amp;"-"&amp;VLOOKUP(C34,排班请求!$B:$R,15,FALSE),"")</f>
        <v/>
      </c>
      <c r="B34" s="147"/>
      <c r="C34" s="148"/>
      <c r="D34" s="149"/>
      <c r="E34" s="149"/>
      <c r="F34" s="155"/>
      <c r="G34" s="155"/>
      <c r="H34" s="152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261"/>
      <c r="AQ34" s="262">
        <f t="shared" si="6"/>
        <v>0</v>
      </c>
      <c r="AR34" s="255"/>
    </row>
    <row r="35" s="88" customFormat="1" ht="60" customHeight="1" spans="1:44">
      <c r="A35" s="147"/>
      <c r="B35" s="147"/>
      <c r="C35" s="153"/>
      <c r="D35" s="154"/>
      <c r="E35" s="154"/>
      <c r="F35" s="155"/>
      <c r="G35" s="155"/>
      <c r="H35" s="157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263"/>
      <c r="AQ35" s="214"/>
      <c r="AR35" s="255"/>
    </row>
    <row r="36" s="88" customFormat="1" ht="60" customHeight="1" spans="1:44">
      <c r="A36" s="147" t="str">
        <f>IFERROR(VLOOKUP(C36,排班请求!$B:$R,14,FALSE)&amp;"-"&amp;VLOOKUP(C36,排班请求!$B:$R,15,FALSE),"")</f>
        <v/>
      </c>
      <c r="B36" s="147"/>
      <c r="C36" s="148"/>
      <c r="D36" s="149"/>
      <c r="E36" s="149"/>
      <c r="F36" s="155"/>
      <c r="G36" s="155"/>
      <c r="H36" s="152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261"/>
      <c r="AQ36" s="262">
        <f t="shared" ref="AQ36:AQ40" si="7">COUNT(H36:AP36)/2</f>
        <v>0</v>
      </c>
      <c r="AR36" s="255"/>
    </row>
    <row r="37" s="88" customFormat="1" ht="60" customHeight="1" spans="1:44">
      <c r="A37" s="147"/>
      <c r="B37" s="147"/>
      <c r="C37" s="153"/>
      <c r="D37" s="154"/>
      <c r="E37" s="154"/>
      <c r="F37" s="155"/>
      <c r="G37" s="155"/>
      <c r="H37" s="157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263"/>
      <c r="AQ37" s="214"/>
      <c r="AR37" s="255"/>
    </row>
    <row r="38" s="88" customFormat="1" ht="60" customHeight="1" spans="1:44">
      <c r="A38" s="147" t="str">
        <f>IFERROR(VLOOKUP(C38,排班请求!$B:$R,14,FALSE)&amp;"-"&amp;VLOOKUP(C38,排班请求!$B:$R,15,FALSE),"")</f>
        <v/>
      </c>
      <c r="B38" s="147"/>
      <c r="C38" s="148"/>
      <c r="D38" s="149"/>
      <c r="E38" s="149"/>
      <c r="F38" s="155"/>
      <c r="G38" s="155"/>
      <c r="H38" s="152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261"/>
      <c r="AQ38" s="262">
        <f t="shared" si="7"/>
        <v>0</v>
      </c>
      <c r="AR38" s="255"/>
    </row>
    <row r="39" s="88" customFormat="1" ht="60" customHeight="1" spans="1:44">
      <c r="A39" s="147"/>
      <c r="B39" s="147"/>
      <c r="C39" s="153"/>
      <c r="D39" s="154"/>
      <c r="E39" s="154"/>
      <c r="F39" s="155"/>
      <c r="G39" s="155"/>
      <c r="H39" s="157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6"/>
      <c r="AM39" s="196"/>
      <c r="AN39" s="196"/>
      <c r="AO39" s="196"/>
      <c r="AP39" s="263"/>
      <c r="AQ39" s="214"/>
      <c r="AR39" s="255"/>
    </row>
    <row r="40" s="88" customFormat="1" ht="60" customHeight="1" spans="1:44">
      <c r="A40" s="147" t="str">
        <f>IFERROR(VLOOKUP(C40,排班请求!$B:$R,14,FALSE)&amp;"-"&amp;VLOOKUP(C40,排班请求!$B:$R,15,FALSE),"")</f>
        <v/>
      </c>
      <c r="B40" s="147"/>
      <c r="C40" s="148"/>
      <c r="D40" s="149"/>
      <c r="E40" s="149"/>
      <c r="F40" s="155"/>
      <c r="G40" s="155"/>
      <c r="H40" s="152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261"/>
      <c r="AQ40" s="262">
        <f t="shared" si="7"/>
        <v>0</v>
      </c>
      <c r="AR40" s="255"/>
    </row>
    <row r="41" s="88" customFormat="1" ht="60" customHeight="1" spans="1:44">
      <c r="A41" s="147"/>
      <c r="B41" s="147"/>
      <c r="C41" s="153"/>
      <c r="D41" s="154"/>
      <c r="E41" s="154"/>
      <c r="F41" s="155"/>
      <c r="G41" s="155"/>
      <c r="H41" s="157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  <c r="AL41" s="196"/>
      <c r="AM41" s="196"/>
      <c r="AN41" s="196"/>
      <c r="AO41" s="196"/>
      <c r="AP41" s="263"/>
      <c r="AQ41" s="214"/>
      <c r="AR41" s="255"/>
    </row>
    <row r="42" s="88" customFormat="1" ht="60" customHeight="1" spans="1:44">
      <c r="A42" s="147" t="str">
        <f>IFERROR(VLOOKUP(C42,排班请求!$B:$R,14,FALSE)&amp;"-"&amp;VLOOKUP(C42,排班请求!$B:$R,15,FALSE),"")</f>
        <v/>
      </c>
      <c r="B42" s="147"/>
      <c r="C42" s="148"/>
      <c r="D42" s="149"/>
      <c r="E42" s="149"/>
      <c r="F42" s="158"/>
      <c r="G42" s="158"/>
      <c r="H42" s="152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261"/>
      <c r="AQ42" s="262">
        <f t="shared" ref="AQ42:AQ46" si="8">COUNT(H42:AP42)/2</f>
        <v>0</v>
      </c>
      <c r="AR42" s="255"/>
    </row>
    <row r="43" s="88" customFormat="1" ht="60" customHeight="1" spans="1:44">
      <c r="A43" s="147"/>
      <c r="B43" s="147"/>
      <c r="C43" s="159"/>
      <c r="D43" s="160"/>
      <c r="E43" s="161"/>
      <c r="F43" s="162"/>
      <c r="G43" s="163"/>
      <c r="H43" s="157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196"/>
      <c r="AI43" s="196"/>
      <c r="AJ43" s="196"/>
      <c r="AK43" s="196"/>
      <c r="AL43" s="196"/>
      <c r="AM43" s="196"/>
      <c r="AN43" s="196"/>
      <c r="AO43" s="196"/>
      <c r="AP43" s="263"/>
      <c r="AQ43" s="264"/>
      <c r="AR43" s="255"/>
    </row>
    <row r="44" s="88" customFormat="1" ht="60" customHeight="1" spans="1:44">
      <c r="A44" s="147" t="str">
        <f>IFERROR(VLOOKUP(C44,排班请求!$B:$R,14,FALSE)&amp;"-"&amp;VLOOKUP(C44,排班请求!$B:$R,15,FALSE),"")</f>
        <v/>
      </c>
      <c r="B44" s="147"/>
      <c r="C44" s="153"/>
      <c r="D44" s="164"/>
      <c r="E44" s="149"/>
      <c r="F44" s="155"/>
      <c r="G44" s="165"/>
      <c r="H44" s="152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261"/>
      <c r="AQ44" s="262">
        <f t="shared" si="8"/>
        <v>0</v>
      </c>
      <c r="AR44" s="255"/>
    </row>
    <row r="45" s="88" customFormat="1" ht="60" customHeight="1" spans="1:44">
      <c r="A45" s="147"/>
      <c r="B45" s="147"/>
      <c r="C45" s="153"/>
      <c r="D45" s="154"/>
      <c r="E45" s="154"/>
      <c r="F45" s="155"/>
      <c r="G45" s="155"/>
      <c r="H45" s="157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  <c r="AO45" s="196"/>
      <c r="AP45" s="263"/>
      <c r="AQ45" s="214"/>
      <c r="AR45" s="255"/>
    </row>
    <row r="46" s="88" customFormat="1" ht="60" customHeight="1" spans="1:44">
      <c r="A46" s="147" t="str">
        <f>IFERROR(VLOOKUP(C46,排班请求!$B:$R,14,FALSE)&amp;"-"&amp;VLOOKUP(C46,排班请求!$B:$R,15,FALSE),"")</f>
        <v/>
      </c>
      <c r="B46" s="147"/>
      <c r="C46" s="148"/>
      <c r="D46" s="149"/>
      <c r="E46" s="149"/>
      <c r="F46" s="155"/>
      <c r="G46" s="155"/>
      <c r="H46" s="152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261"/>
      <c r="AQ46" s="262">
        <f t="shared" si="8"/>
        <v>0</v>
      </c>
      <c r="AR46" s="255"/>
    </row>
    <row r="47" s="88" customFormat="1" ht="60" customHeight="1" spans="1:44">
      <c r="A47" s="147"/>
      <c r="B47" s="147"/>
      <c r="C47" s="153"/>
      <c r="D47" s="154"/>
      <c r="E47" s="154"/>
      <c r="F47" s="155"/>
      <c r="G47" s="155"/>
      <c r="H47" s="157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6"/>
      <c r="Z47" s="196"/>
      <c r="AA47" s="196"/>
      <c r="AB47" s="196"/>
      <c r="AC47" s="196"/>
      <c r="AD47" s="196"/>
      <c r="AE47" s="196"/>
      <c r="AF47" s="196"/>
      <c r="AG47" s="196"/>
      <c r="AH47" s="196"/>
      <c r="AI47" s="196"/>
      <c r="AJ47" s="196"/>
      <c r="AK47" s="196"/>
      <c r="AL47" s="196"/>
      <c r="AM47" s="196"/>
      <c r="AN47" s="196"/>
      <c r="AO47" s="196"/>
      <c r="AP47" s="263"/>
      <c r="AQ47" s="214"/>
      <c r="AR47" s="255"/>
    </row>
    <row r="48" s="88" customFormat="1" ht="60" customHeight="1" spans="1:44">
      <c r="A48" s="147" t="str">
        <f>IFERROR(VLOOKUP(C48,排班请求!$B:$R,14,FALSE)&amp;"-"&amp;VLOOKUP(C48,排班请求!$B:$R,15,FALSE),"")</f>
        <v/>
      </c>
      <c r="B48" s="147"/>
      <c r="C48" s="148"/>
      <c r="D48" s="149"/>
      <c r="E48" s="149"/>
      <c r="F48" s="155"/>
      <c r="G48" s="155"/>
      <c r="H48" s="152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261"/>
      <c r="AQ48" s="262">
        <f t="shared" ref="AQ48:AQ52" si="9">COUNT(H48:AP48)/2</f>
        <v>0</v>
      </c>
      <c r="AR48" s="255"/>
    </row>
    <row r="49" s="88" customFormat="1" ht="60" customHeight="1" spans="1:44">
      <c r="A49" s="147"/>
      <c r="B49" s="147"/>
      <c r="C49" s="153"/>
      <c r="D49" s="154"/>
      <c r="E49" s="154"/>
      <c r="F49" s="155"/>
      <c r="G49" s="155"/>
      <c r="H49" s="157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263"/>
      <c r="AQ49" s="214"/>
      <c r="AR49" s="255"/>
    </row>
    <row r="50" s="88" customFormat="1" ht="60" customHeight="1" spans="1:44">
      <c r="A50" s="147" t="str">
        <f>IFERROR(VLOOKUP(C50,排班请求!$B:$R,14,FALSE)&amp;"-"&amp;VLOOKUP(C50,排班请求!$B:$R,15,FALSE),"")</f>
        <v/>
      </c>
      <c r="B50" s="147"/>
      <c r="C50" s="148"/>
      <c r="D50" s="149"/>
      <c r="E50" s="149"/>
      <c r="F50" s="155"/>
      <c r="G50" s="155"/>
      <c r="H50" s="152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261"/>
      <c r="AQ50" s="265">
        <f t="shared" si="9"/>
        <v>0</v>
      </c>
      <c r="AR50" s="255"/>
    </row>
    <row r="51" s="88" customFormat="1" ht="60" customHeight="1" spans="1:44">
      <c r="A51" s="147"/>
      <c r="B51" s="147"/>
      <c r="C51" s="153"/>
      <c r="D51" s="154"/>
      <c r="E51" s="154"/>
      <c r="F51" s="155"/>
      <c r="G51" s="155"/>
      <c r="H51" s="157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263"/>
      <c r="AQ51" s="266"/>
      <c r="AR51" s="267"/>
    </row>
    <row r="52" s="88" customFormat="1" ht="60" customHeight="1" spans="1:44">
      <c r="A52" s="147" t="str">
        <f>IFERROR(VLOOKUP(C52,排班请求!$B:$R,14,FALSE)&amp;"-"&amp;VLOOKUP(C52,排班请求!$B:$R,15,FALSE),"")</f>
        <v/>
      </c>
      <c r="B52" s="147"/>
      <c r="C52" s="148"/>
      <c r="D52" s="149"/>
      <c r="E52" s="149"/>
      <c r="F52" s="155"/>
      <c r="G52" s="158"/>
      <c r="H52" s="152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261"/>
      <c r="AQ52" s="102">
        <f t="shared" si="9"/>
        <v>0</v>
      </c>
      <c r="AR52" s="255"/>
    </row>
    <row r="53" s="88" customFormat="1" ht="60" customHeight="1" spans="1:44">
      <c r="A53" s="147"/>
      <c r="B53" s="147"/>
      <c r="C53" s="166"/>
      <c r="D53" s="167"/>
      <c r="E53" s="167"/>
      <c r="F53" s="168"/>
      <c r="G53" s="169"/>
      <c r="H53" s="170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  <c r="AO53" s="197"/>
      <c r="AP53" s="268"/>
      <c r="AQ53" s="269"/>
      <c r="AR53" s="255"/>
    </row>
    <row r="54" s="88" customFormat="1" ht="72" customHeight="1" spans="1:43">
      <c r="A54" s="89"/>
      <c r="B54" s="89"/>
      <c r="C54" s="171"/>
      <c r="D54" s="171"/>
      <c r="E54" s="171"/>
      <c r="F54" s="171"/>
      <c r="G54" s="171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1"/>
    </row>
    <row r="55" s="88" customFormat="1" ht="72" customHeight="1" spans="1:43">
      <c r="A55" s="89"/>
      <c r="B55" s="89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</row>
    <row r="56" s="88" customFormat="1" ht="72" customHeight="1" spans="1:43">
      <c r="A56" s="89"/>
      <c r="B56" s="89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>
        <v>2</v>
      </c>
      <c r="V56" s="171"/>
      <c r="W56" s="171">
        <v>1</v>
      </c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  <c r="AI56" s="171"/>
      <c r="AJ56" s="171"/>
      <c r="AK56" s="171"/>
      <c r="AL56" s="171"/>
      <c r="AM56" s="171"/>
      <c r="AN56" s="171"/>
      <c r="AO56" s="171"/>
      <c r="AP56" s="171"/>
      <c r="AQ56" s="171"/>
    </row>
    <row r="57" s="88" customFormat="1" ht="72" customHeight="1" spans="1:43">
      <c r="A57" s="89"/>
      <c r="B57" s="89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</row>
    <row r="58" s="88" customFormat="1" ht="72" customHeight="1" spans="1:43">
      <c r="A58" s="89"/>
      <c r="B58" s="89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>
        <v>1</v>
      </c>
      <c r="T58" s="171"/>
      <c r="U58" s="171"/>
      <c r="V58" s="171"/>
      <c r="W58" s="171">
        <v>2</v>
      </c>
      <c r="X58" s="171"/>
      <c r="Y58" s="171"/>
      <c r="Z58" s="171"/>
      <c r="AA58" s="171"/>
      <c r="AB58" s="171"/>
      <c r="AC58" s="171"/>
      <c r="AD58" s="171"/>
      <c r="AE58" s="171"/>
      <c r="AF58" s="171"/>
      <c r="AG58" s="171"/>
      <c r="AH58" s="171"/>
      <c r="AI58" s="171"/>
      <c r="AJ58" s="171"/>
      <c r="AK58" s="171"/>
      <c r="AL58" s="171"/>
      <c r="AM58" s="171"/>
      <c r="AN58" s="171"/>
      <c r="AO58" s="171"/>
      <c r="AP58" s="171"/>
      <c r="AQ58" s="171"/>
    </row>
    <row r="59" s="88" customFormat="1" ht="72" customHeight="1" spans="1:43">
      <c r="A59" s="89"/>
      <c r="B59" s="89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  <c r="AI59" s="171"/>
      <c r="AJ59" s="171"/>
      <c r="AK59" s="171"/>
      <c r="AL59" s="171"/>
      <c r="AM59" s="171"/>
      <c r="AN59" s="171"/>
      <c r="AO59" s="171"/>
      <c r="AP59" s="171"/>
      <c r="AQ59" s="171"/>
    </row>
    <row r="60" s="88" customFormat="1" ht="72" customHeight="1" spans="1:43">
      <c r="A60" s="89"/>
      <c r="B60" s="89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</row>
    <row r="61" s="88" customFormat="1" ht="72" customHeight="1" spans="1:43">
      <c r="A61" s="89"/>
      <c r="B61" s="89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71"/>
      <c r="AK61" s="171"/>
      <c r="AL61" s="171"/>
      <c r="AM61" s="171"/>
      <c r="AN61" s="171"/>
      <c r="AO61" s="171"/>
      <c r="AP61" s="171"/>
      <c r="AQ61" s="171"/>
    </row>
    <row r="62" s="88" customFormat="1" ht="72" customHeight="1" spans="1:43">
      <c r="A62" s="89"/>
      <c r="B62" s="89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  <c r="AD62" s="171"/>
      <c r="AE62" s="171"/>
      <c r="AF62" s="171"/>
      <c r="AG62" s="171"/>
      <c r="AH62" s="171"/>
      <c r="AI62" s="171"/>
      <c r="AJ62" s="171"/>
      <c r="AK62" s="171"/>
      <c r="AL62" s="171"/>
      <c r="AM62" s="171"/>
      <c r="AN62" s="171"/>
      <c r="AO62" s="171"/>
      <c r="AP62" s="171"/>
      <c r="AQ62" s="171"/>
    </row>
    <row r="63" s="88" customFormat="1" ht="72" customHeight="1" spans="1:43">
      <c r="A63" s="89"/>
      <c r="B63" s="89"/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</row>
    <row r="64" s="88" customFormat="1" ht="72" customHeight="1" spans="1:43">
      <c r="A64" s="89"/>
      <c r="B64" s="89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</row>
    <row r="65" s="88" customFormat="1" ht="72" customHeight="1" spans="1:43">
      <c r="A65" s="89"/>
      <c r="B65" s="89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71"/>
      <c r="AK65" s="171"/>
      <c r="AL65" s="171"/>
      <c r="AM65" s="171"/>
      <c r="AN65" s="171"/>
      <c r="AO65" s="171"/>
      <c r="AP65" s="171"/>
      <c r="AQ65" s="171"/>
    </row>
    <row r="66" s="88" customFormat="1" ht="72" customHeight="1" spans="1:43">
      <c r="A66" s="89"/>
      <c r="B66" s="89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</row>
    <row r="67" s="88" customFormat="1" ht="72" customHeight="1" spans="1:43">
      <c r="A67" s="89"/>
      <c r="B67" s="89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  <c r="AQ67" s="171"/>
    </row>
    <row r="68" s="88" customFormat="1" ht="72" customHeight="1" spans="1:43">
      <c r="A68" s="89"/>
      <c r="B68" s="89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</row>
    <row r="69" s="88" customFormat="1" ht="72" customHeight="1" spans="1:43">
      <c r="A69" s="89"/>
      <c r="B69" s="89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  <c r="AI69" s="171"/>
      <c r="AJ69" s="171"/>
      <c r="AK69" s="171"/>
      <c r="AL69" s="171"/>
      <c r="AM69" s="171"/>
      <c r="AN69" s="171"/>
      <c r="AO69" s="171"/>
      <c r="AP69" s="171"/>
      <c r="AQ69" s="171"/>
    </row>
    <row r="70" s="88" customFormat="1" ht="72" customHeight="1" spans="1:43">
      <c r="A70" s="89"/>
      <c r="B70" s="89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</row>
    <row r="71" s="88" customFormat="1" ht="72" customHeight="1" spans="1:43">
      <c r="A71" s="89"/>
      <c r="B71" s="89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</row>
    <row r="72" s="88" customFormat="1" ht="72" customHeight="1" spans="1:43">
      <c r="A72" s="89"/>
      <c r="B72" s="89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</row>
    <row r="73" s="88" customFormat="1" ht="72" customHeight="1" spans="1:43">
      <c r="A73" s="89"/>
      <c r="B73" s="89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</row>
    <row r="74" s="88" customFormat="1" ht="72" customHeight="1" spans="1:43">
      <c r="A74" s="89"/>
      <c r="B74" s="89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</row>
    <row r="75" s="88" customFormat="1" ht="72" customHeight="1" spans="1:43">
      <c r="A75" s="89"/>
      <c r="B75" s="89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</row>
    <row r="76" s="88" customFormat="1" ht="72" customHeight="1" spans="1:43">
      <c r="A76" s="89"/>
      <c r="B76" s="89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</row>
    <row r="77" s="88" customFormat="1" ht="72" customHeight="1" spans="1:43">
      <c r="A77" s="89"/>
      <c r="B77" s="89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</row>
    <row r="78" s="88" customFormat="1" ht="72" customHeight="1" spans="1:43">
      <c r="A78" s="89"/>
      <c r="B78" s="89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</row>
    <row r="79" s="88" customFormat="1" ht="72" customHeight="1" spans="1:43">
      <c r="A79" s="89"/>
      <c r="B79" s="89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</row>
    <row r="80" s="88" customFormat="1" ht="72" customHeight="1" spans="1:43">
      <c r="A80" s="89"/>
      <c r="B80" s="89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</row>
    <row r="81" s="88" customFormat="1" ht="72" customHeight="1" spans="1:43">
      <c r="A81" s="89"/>
      <c r="B81" s="89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</row>
    <row r="82" s="88" customFormat="1" ht="72" customHeight="1" spans="1:43">
      <c r="A82" s="89"/>
      <c r="B82" s="89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</row>
    <row r="83" s="88" customFormat="1" ht="72" customHeight="1" spans="1:43">
      <c r="A83" s="89"/>
      <c r="B83" s="89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</row>
    <row r="84" s="88" customFormat="1" ht="72" customHeight="1" spans="1:43">
      <c r="A84" s="89"/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</row>
    <row r="85" s="88" customFormat="1" ht="72" customHeight="1" spans="1:43">
      <c r="A85" s="89"/>
      <c r="B85" s="89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</row>
    <row r="86" s="88" customFormat="1" ht="72" customHeight="1" spans="1:43">
      <c r="A86" s="89"/>
      <c r="B86" s="89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</row>
    <row r="87" s="88" customFormat="1" ht="72" customHeight="1" spans="1:43">
      <c r="A87" s="89"/>
      <c r="B87" s="89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</row>
  </sheetData>
  <mergeCells count="144">
    <mergeCell ref="C1:F1"/>
    <mergeCell ref="G1:H1"/>
    <mergeCell ref="K1:AI1"/>
    <mergeCell ref="AL1:AO1"/>
    <mergeCell ref="C2:E2"/>
    <mergeCell ref="F2:H2"/>
    <mergeCell ref="AL2:AN2"/>
    <mergeCell ref="AO2:AQ2"/>
    <mergeCell ref="C3:E3"/>
    <mergeCell ref="F3:H3"/>
    <mergeCell ref="AL3:AN3"/>
    <mergeCell ref="AO3:AQ3"/>
    <mergeCell ref="C4:E4"/>
    <mergeCell ref="F4:H4"/>
    <mergeCell ref="M4:V4"/>
    <mergeCell ref="Z4:AB4"/>
    <mergeCell ref="AC4:AE4"/>
    <mergeCell ref="AF4:AH4"/>
    <mergeCell ref="AL4:AN4"/>
    <mergeCell ref="AO4:AQ4"/>
    <mergeCell ref="C5:E5"/>
    <mergeCell ref="F5:H5"/>
    <mergeCell ref="M5:V5"/>
    <mergeCell ref="Z5:AB5"/>
    <mergeCell ref="AC5:AE5"/>
    <mergeCell ref="AF5:AH5"/>
    <mergeCell ref="AL5:AN5"/>
    <mergeCell ref="AO5:AQ5"/>
    <mergeCell ref="C6:E6"/>
    <mergeCell ref="F6:H6"/>
    <mergeCell ref="M6:V6"/>
    <mergeCell ref="Z6:AB6"/>
    <mergeCell ref="AC6:AE6"/>
    <mergeCell ref="AF6:AH6"/>
    <mergeCell ref="AL6:AN6"/>
    <mergeCell ref="AO6:AQ6"/>
    <mergeCell ref="C7:E7"/>
    <mergeCell ref="F7:H7"/>
    <mergeCell ref="M7:V7"/>
    <mergeCell ref="Z7:AB7"/>
    <mergeCell ref="AC7:AE7"/>
    <mergeCell ref="AF7:AH7"/>
    <mergeCell ref="AL7:AN7"/>
    <mergeCell ref="AO7:AQ7"/>
    <mergeCell ref="C8:E8"/>
    <mergeCell ref="F8:H8"/>
    <mergeCell ref="Z8:AB8"/>
    <mergeCell ref="AC8:AE8"/>
    <mergeCell ref="AF8:AH8"/>
    <mergeCell ref="AL8:AN8"/>
    <mergeCell ref="AO8:AQ8"/>
    <mergeCell ref="D9:E9"/>
    <mergeCell ref="F9:H9"/>
    <mergeCell ref="D10:E10"/>
    <mergeCell ref="F10:G10"/>
    <mergeCell ref="C11:G11"/>
    <mergeCell ref="C12:G12"/>
    <mergeCell ref="C13:G13"/>
    <mergeCell ref="C14:G14"/>
    <mergeCell ref="C15:G15"/>
    <mergeCell ref="C16:G16"/>
    <mergeCell ref="A17:B17"/>
    <mergeCell ref="C17:E17"/>
    <mergeCell ref="F17:G17"/>
    <mergeCell ref="A11:A12"/>
    <mergeCell ref="A13:A14"/>
    <mergeCell ref="A15:A16"/>
    <mergeCell ref="B11:B12"/>
    <mergeCell ref="B13:B14"/>
    <mergeCell ref="B15:B16"/>
    <mergeCell ref="AQ18:AQ19"/>
    <mergeCell ref="AQ20:AQ21"/>
    <mergeCell ref="AQ22:AQ23"/>
    <mergeCell ref="AQ24:AQ25"/>
    <mergeCell ref="AQ26:AQ27"/>
    <mergeCell ref="AQ28:AQ29"/>
    <mergeCell ref="AQ30:AQ31"/>
    <mergeCell ref="AQ32:AQ33"/>
    <mergeCell ref="AQ34:AQ35"/>
    <mergeCell ref="AQ36:AQ37"/>
    <mergeCell ref="AQ38:AQ39"/>
    <mergeCell ref="AQ40:AQ41"/>
    <mergeCell ref="AQ42:AQ43"/>
    <mergeCell ref="AQ44:AQ45"/>
    <mergeCell ref="AQ46:AQ47"/>
    <mergeCell ref="AQ48:AQ49"/>
    <mergeCell ref="AQ50:AQ51"/>
    <mergeCell ref="AQ52:AQ53"/>
    <mergeCell ref="L2:V3"/>
    <mergeCell ref="Z2:AH3"/>
    <mergeCell ref="A18:B19"/>
    <mergeCell ref="C18:E19"/>
    <mergeCell ref="F18:G19"/>
    <mergeCell ref="A20:B21"/>
    <mergeCell ref="C20:E21"/>
    <mergeCell ref="F20:G21"/>
    <mergeCell ref="A22:B23"/>
    <mergeCell ref="C22:E23"/>
    <mergeCell ref="F22:G23"/>
    <mergeCell ref="A24:B25"/>
    <mergeCell ref="C24:E25"/>
    <mergeCell ref="F24:G25"/>
    <mergeCell ref="A26:B27"/>
    <mergeCell ref="C26:E27"/>
    <mergeCell ref="F26:G27"/>
    <mergeCell ref="A28:B29"/>
    <mergeCell ref="C28:E29"/>
    <mergeCell ref="F28:G29"/>
    <mergeCell ref="A30:B31"/>
    <mergeCell ref="C30:E31"/>
    <mergeCell ref="F30:G31"/>
    <mergeCell ref="A32:B33"/>
    <mergeCell ref="C32:E33"/>
    <mergeCell ref="F32:G33"/>
    <mergeCell ref="A34:B35"/>
    <mergeCell ref="C34:E35"/>
    <mergeCell ref="F34:G35"/>
    <mergeCell ref="A36:B37"/>
    <mergeCell ref="C36:E37"/>
    <mergeCell ref="F36:G37"/>
    <mergeCell ref="A38:B39"/>
    <mergeCell ref="C38:E39"/>
    <mergeCell ref="F38:G39"/>
    <mergeCell ref="A40:B41"/>
    <mergeCell ref="C40:E41"/>
    <mergeCell ref="F40:G41"/>
    <mergeCell ref="A42:B43"/>
    <mergeCell ref="C42:E43"/>
    <mergeCell ref="F42:G43"/>
    <mergeCell ref="A44:B45"/>
    <mergeCell ref="C44:E45"/>
    <mergeCell ref="F44:G45"/>
    <mergeCell ref="A46:B47"/>
    <mergeCell ref="C46:E47"/>
    <mergeCell ref="F46:G47"/>
    <mergeCell ref="A48:B49"/>
    <mergeCell ref="C48:E49"/>
    <mergeCell ref="F48:G49"/>
    <mergeCell ref="A50:B51"/>
    <mergeCell ref="C50:E51"/>
    <mergeCell ref="F50:G51"/>
    <mergeCell ref="A52:B53"/>
    <mergeCell ref="C52:E53"/>
    <mergeCell ref="F52:G53"/>
  </mergeCells>
  <conditionalFormatting sqref="H21:AP21">
    <cfRule type="cellIs" dxfId="0" priority="51" operator="equal">
      <formula>1</formula>
    </cfRule>
    <cfRule type="cellIs" dxfId="1" priority="50" operator="equal">
      <formula>2</formula>
    </cfRule>
    <cfRule type="cellIs" dxfId="2" priority="49" operator="equal">
      <formula>3</formula>
    </cfRule>
  </conditionalFormatting>
  <conditionalFormatting sqref="H23:AP23">
    <cfRule type="cellIs" dxfId="0" priority="48" operator="equal">
      <formula>1</formula>
    </cfRule>
    <cfRule type="cellIs" dxfId="1" priority="47" operator="equal">
      <formula>2</formula>
    </cfRule>
    <cfRule type="cellIs" dxfId="2" priority="46" operator="equal">
      <formula>3</formula>
    </cfRule>
  </conditionalFormatting>
  <conditionalFormatting sqref="H25:AP25">
    <cfRule type="cellIs" dxfId="0" priority="45" operator="equal">
      <formula>1</formula>
    </cfRule>
    <cfRule type="cellIs" dxfId="1" priority="44" operator="equal">
      <formula>2</formula>
    </cfRule>
    <cfRule type="cellIs" dxfId="2" priority="43" operator="equal">
      <formula>3</formula>
    </cfRule>
  </conditionalFormatting>
  <conditionalFormatting sqref="H27:AP27">
    <cfRule type="cellIs" dxfId="0" priority="42" operator="equal">
      <formula>1</formula>
    </cfRule>
    <cfRule type="cellIs" dxfId="1" priority="41" operator="equal">
      <formula>2</formula>
    </cfRule>
    <cfRule type="cellIs" dxfId="2" priority="40" operator="equal">
      <formula>3</formula>
    </cfRule>
  </conditionalFormatting>
  <conditionalFormatting sqref="H29:AP29">
    <cfRule type="cellIs" dxfId="0" priority="39" operator="equal">
      <formula>1</formula>
    </cfRule>
    <cfRule type="cellIs" dxfId="1" priority="38" operator="equal">
      <formula>2</formula>
    </cfRule>
    <cfRule type="cellIs" dxfId="2" priority="37" operator="equal">
      <formula>3</formula>
    </cfRule>
  </conditionalFormatting>
  <conditionalFormatting sqref="H31:AP31">
    <cfRule type="cellIs" dxfId="0" priority="36" operator="equal">
      <formula>1</formula>
    </cfRule>
    <cfRule type="cellIs" dxfId="1" priority="35" operator="equal">
      <formula>2</formula>
    </cfRule>
    <cfRule type="cellIs" dxfId="2" priority="34" operator="equal">
      <formula>3</formula>
    </cfRule>
  </conditionalFormatting>
  <conditionalFormatting sqref="H33:AP33">
    <cfRule type="cellIs" dxfId="0" priority="33" operator="equal">
      <formula>1</formula>
    </cfRule>
    <cfRule type="cellIs" dxfId="1" priority="32" operator="equal">
      <formula>2</formula>
    </cfRule>
    <cfRule type="cellIs" dxfId="2" priority="31" operator="equal">
      <formula>3</formula>
    </cfRule>
  </conditionalFormatting>
  <conditionalFormatting sqref="H35:AP35">
    <cfRule type="cellIs" dxfId="0" priority="30" operator="equal">
      <formula>1</formula>
    </cfRule>
    <cfRule type="cellIs" dxfId="1" priority="29" operator="equal">
      <formula>2</formula>
    </cfRule>
    <cfRule type="cellIs" dxfId="2" priority="28" operator="equal">
      <formula>3</formula>
    </cfRule>
  </conditionalFormatting>
  <conditionalFormatting sqref="H37:AP37">
    <cfRule type="cellIs" dxfId="0" priority="27" operator="equal">
      <formula>1</formula>
    </cfRule>
    <cfRule type="cellIs" dxfId="1" priority="26" operator="equal">
      <formula>2</formula>
    </cfRule>
    <cfRule type="cellIs" dxfId="2" priority="25" operator="equal">
      <formula>3</formula>
    </cfRule>
  </conditionalFormatting>
  <conditionalFormatting sqref="H39:AP39">
    <cfRule type="cellIs" dxfId="0" priority="24" operator="equal">
      <formula>1</formula>
    </cfRule>
    <cfRule type="cellIs" dxfId="1" priority="23" operator="equal">
      <formula>2</formula>
    </cfRule>
    <cfRule type="cellIs" dxfId="2" priority="22" operator="equal">
      <formula>3</formula>
    </cfRule>
  </conditionalFormatting>
  <conditionalFormatting sqref="H41:AP41">
    <cfRule type="cellIs" dxfId="0" priority="21" operator="equal">
      <formula>1</formula>
    </cfRule>
    <cfRule type="cellIs" dxfId="1" priority="20" operator="equal">
      <formula>2</formula>
    </cfRule>
    <cfRule type="cellIs" dxfId="2" priority="19" operator="equal">
      <formula>3</formula>
    </cfRule>
  </conditionalFormatting>
  <conditionalFormatting sqref="H43:AP43">
    <cfRule type="cellIs" dxfId="0" priority="18" operator="equal">
      <formula>1</formula>
    </cfRule>
    <cfRule type="cellIs" dxfId="1" priority="17" operator="equal">
      <formula>2</formula>
    </cfRule>
    <cfRule type="cellIs" dxfId="2" priority="16" operator="equal">
      <formula>3</formula>
    </cfRule>
  </conditionalFormatting>
  <conditionalFormatting sqref="H45:AP45">
    <cfRule type="cellIs" dxfId="0" priority="15" operator="equal">
      <formula>1</formula>
    </cfRule>
    <cfRule type="cellIs" dxfId="1" priority="14" operator="equal">
      <formula>2</formula>
    </cfRule>
    <cfRule type="cellIs" dxfId="2" priority="13" operator="equal">
      <formula>3</formula>
    </cfRule>
  </conditionalFormatting>
  <conditionalFormatting sqref="H47:AP47">
    <cfRule type="cellIs" dxfId="0" priority="12" operator="equal">
      <formula>1</formula>
    </cfRule>
    <cfRule type="cellIs" dxfId="1" priority="11" operator="equal">
      <formula>2</formula>
    </cfRule>
    <cfRule type="cellIs" dxfId="2" priority="10" operator="equal">
      <formula>3</formula>
    </cfRule>
  </conditionalFormatting>
  <conditionalFormatting sqref="H49:AP49">
    <cfRule type="cellIs" dxfId="0" priority="9" operator="equal">
      <formula>1</formula>
    </cfRule>
    <cfRule type="cellIs" dxfId="1" priority="8" operator="equal">
      <formula>2</formula>
    </cfRule>
    <cfRule type="cellIs" dxfId="2" priority="7" operator="equal">
      <formula>3</formula>
    </cfRule>
  </conditionalFormatting>
  <conditionalFormatting sqref="H51:AP51">
    <cfRule type="cellIs" dxfId="0" priority="6" operator="equal">
      <formula>1</formula>
    </cfRule>
    <cfRule type="cellIs" dxfId="1" priority="5" operator="equal">
      <formula>2</formula>
    </cfRule>
    <cfRule type="cellIs" dxfId="2" priority="4" operator="equal">
      <formula>3</formula>
    </cfRule>
  </conditionalFormatting>
  <conditionalFormatting sqref="H53:AP53">
    <cfRule type="cellIs" dxfId="0" priority="3" operator="equal">
      <formula>1</formula>
    </cfRule>
    <cfRule type="cellIs" dxfId="1" priority="2" operator="equal">
      <formula>2</formula>
    </cfRule>
    <cfRule type="cellIs" dxfId="2" priority="1" operator="equal">
      <formula>3</formula>
    </cfRule>
  </conditionalFormatting>
  <conditionalFormatting sqref="H18:AP19">
    <cfRule type="cellIs" dxfId="0" priority="57" operator="equal">
      <formula>1</formula>
    </cfRule>
    <cfRule type="cellIs" dxfId="1" priority="56" operator="equal">
      <formula>2</formula>
    </cfRule>
    <cfRule type="cellIs" dxfId="2" priority="55" operator="equal">
      <formula>3</formula>
    </cfRule>
  </conditionalFormatting>
  <conditionalFormatting sqref="H20:AP20 H22:AP22 H24:AP24 H26:AP26 H28:AP28 H30:AP30 H32:AP32 H34:AP34 H36:AP36 H38:AP38 H40:AP40 H42:AP42 H44:AP44 H46:AP46 H48:AP48 H50:AP50 H52:AP52">
    <cfRule type="cellIs" dxfId="0" priority="54" operator="equal">
      <formula>1</formula>
    </cfRule>
    <cfRule type="cellIs" dxfId="1" priority="53" operator="equal">
      <formula>2</formula>
    </cfRule>
    <cfRule type="cellIs" dxfId="2" priority="52" operator="equal">
      <formula>3</formula>
    </cfRule>
  </conditionalFormatting>
  <dataValidations count="3">
    <dataValidation type="list" allowBlank="1" showInputMessage="1" showErrorMessage="1" sqref="H19:AP19 H21:AP21 H23:AP23 H25:AP25 H27:AP27 H29:AP29 H31:AP31 H33:AP33 H35:AP35 H37:AP37 H39:AP39 H41:AP41 H43:AP43 H45:AP45 H47:AP47 H49:AP49 H51:AP51 H53:AP53">
      <formula1>工时配置!$BD$4:$BD$30</formula1>
    </dataValidation>
    <dataValidation type="list" allowBlank="1" showInputMessage="1" showErrorMessage="1" sqref="C18:E53">
      <formula1>排班请求!$B$6:$B$26</formula1>
    </dataValidation>
    <dataValidation type="list" allowBlank="1" showInputMessage="1" sqref="F48:G49">
      <formula1>"服务,汇传,外卖,泊位,凉菜,分凉菜,开早,发起,调理,品管,炒制,生产,洗碗,日清,周清,打烊,预烊,训练,收货,盘点,派单"</formula1>
    </dataValidation>
  </dataValidations>
  <pageMargins left="0.432638888888889" right="0.118055555555556" top="0.235416666666667" bottom="0.275" header="0.15625" footer="0.196527777777778"/>
  <pageSetup paperSize="9" scale="20" orientation="landscape" horizontalDpi="600"/>
  <headerFooter/>
  <ignoredErrors>
    <ignoredError sqref="H15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A1:AR87"/>
  <sheetViews>
    <sheetView zoomScale="25" zoomScaleNormal="25" topLeftCell="A11" workbookViewId="0">
      <selection activeCell="F30" sqref="F30:G31"/>
    </sheetView>
  </sheetViews>
  <sheetFormatPr defaultColWidth="9" defaultRowHeight="16.5"/>
  <cols>
    <col min="1" max="2" width="16.5583333333333" style="89" customWidth="1"/>
    <col min="3" max="3" width="13" style="90" customWidth="1"/>
    <col min="4" max="4" width="16.75" style="90" customWidth="1"/>
    <col min="5" max="5" width="6.875" style="90" customWidth="1"/>
    <col min="6" max="6" width="17" style="90" customWidth="1"/>
    <col min="7" max="7" width="12.1833333333333" style="90" customWidth="1"/>
    <col min="8" max="31" width="17" style="90" customWidth="1"/>
    <col min="32" max="32" width="18" style="90" customWidth="1"/>
    <col min="33" max="33" width="20" style="90" customWidth="1"/>
    <col min="34" max="38" width="17" style="90" customWidth="1"/>
    <col min="39" max="39" width="17.7333333333333" style="90" customWidth="1"/>
    <col min="40" max="40" width="17" style="90" customWidth="1"/>
    <col min="41" max="42" width="18.5" style="90" customWidth="1"/>
    <col min="43" max="43" width="35.975" style="90" customWidth="1"/>
    <col min="44" max="16384" width="9" style="88"/>
  </cols>
  <sheetData>
    <row r="1" s="88" customFormat="1" ht="222" customHeight="1" spans="1:43">
      <c r="A1" s="91"/>
      <c r="B1" s="92">
        <f>WEEKDAY(C1,2)</f>
        <v>7</v>
      </c>
      <c r="C1" s="93">
        <f>TC预估!L182</f>
        <v>43933</v>
      </c>
      <c r="D1" s="93"/>
      <c r="E1" s="94"/>
      <c r="F1" s="93"/>
      <c r="G1" s="95">
        <f>C1</f>
        <v>43933</v>
      </c>
      <c r="H1" s="96"/>
      <c r="I1" s="173"/>
      <c r="J1" s="173"/>
      <c r="K1" s="174" t="s">
        <v>132</v>
      </c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98"/>
      <c r="X1" s="198"/>
      <c r="Y1" s="198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3"/>
      <c r="AK1" s="173"/>
      <c r="AL1" s="221"/>
      <c r="AM1" s="221"/>
      <c r="AN1" s="221"/>
      <c r="AO1" s="221"/>
      <c r="AP1" s="176"/>
      <c r="AQ1" s="244"/>
    </row>
    <row r="2" s="88" customFormat="1" ht="93" customHeight="1" spans="1:43">
      <c r="A2" s="91"/>
      <c r="B2" s="91"/>
      <c r="C2" s="97" t="s">
        <v>133</v>
      </c>
      <c r="D2" s="98"/>
      <c r="E2" s="99"/>
      <c r="F2" s="100" t="s">
        <v>134</v>
      </c>
      <c r="G2" s="101"/>
      <c r="H2" s="102"/>
      <c r="I2" s="175"/>
      <c r="J2" s="176"/>
      <c r="K2" s="177"/>
      <c r="L2" s="178" t="s">
        <v>135</v>
      </c>
      <c r="M2" s="179"/>
      <c r="N2" s="179"/>
      <c r="O2" s="179"/>
      <c r="P2" s="179"/>
      <c r="Q2" s="179"/>
      <c r="R2" s="179"/>
      <c r="S2" s="179"/>
      <c r="T2" s="179"/>
      <c r="U2" s="179"/>
      <c r="V2" s="199"/>
      <c r="W2" s="200"/>
      <c r="X2" s="200"/>
      <c r="Y2" s="177"/>
      <c r="Z2" s="209" t="s">
        <v>136</v>
      </c>
      <c r="AA2" s="179"/>
      <c r="AB2" s="179"/>
      <c r="AC2" s="179"/>
      <c r="AD2" s="179"/>
      <c r="AE2" s="179"/>
      <c r="AF2" s="179"/>
      <c r="AG2" s="179"/>
      <c r="AH2" s="199"/>
      <c r="AI2" s="222"/>
      <c r="AJ2" s="173"/>
      <c r="AK2" s="223"/>
      <c r="AL2" s="224" t="s">
        <v>137</v>
      </c>
      <c r="AM2" s="225"/>
      <c r="AN2" s="226"/>
      <c r="AO2" s="226"/>
      <c r="AP2" s="226"/>
      <c r="AQ2" s="245"/>
    </row>
    <row r="3" s="88" customFormat="1" ht="72" customHeight="1" spans="1:43">
      <c r="A3" s="91"/>
      <c r="B3" s="91"/>
      <c r="C3" s="103" t="str">
        <f>'管理组班表&amp;事项'!B4</f>
        <v>黄景成</v>
      </c>
      <c r="D3" s="104"/>
      <c r="E3" s="105"/>
      <c r="F3" s="106">
        <f>'管理组班表&amp;事项'!J4</f>
        <v>0</v>
      </c>
      <c r="G3" s="107"/>
      <c r="H3" s="107"/>
      <c r="I3" s="175"/>
      <c r="J3" s="176"/>
      <c r="K3" s="177"/>
      <c r="L3" s="180"/>
      <c r="M3" s="181"/>
      <c r="N3" s="181"/>
      <c r="O3" s="181"/>
      <c r="P3" s="181"/>
      <c r="Q3" s="181"/>
      <c r="R3" s="181"/>
      <c r="S3" s="181"/>
      <c r="T3" s="181"/>
      <c r="U3" s="181"/>
      <c r="V3" s="201"/>
      <c r="W3" s="200"/>
      <c r="X3" s="202"/>
      <c r="Y3" s="177"/>
      <c r="Z3" s="210"/>
      <c r="AA3" s="211"/>
      <c r="AB3" s="211"/>
      <c r="AC3" s="211"/>
      <c r="AD3" s="211"/>
      <c r="AE3" s="211"/>
      <c r="AF3" s="211"/>
      <c r="AG3" s="211"/>
      <c r="AH3" s="227"/>
      <c r="AI3" s="222"/>
      <c r="AJ3" s="173"/>
      <c r="AK3" s="223"/>
      <c r="AL3" s="228" t="s">
        <v>138</v>
      </c>
      <c r="AM3" s="229"/>
      <c r="AN3" s="230"/>
      <c r="AO3" s="246">
        <f t="shared" ref="AO3:AO8" si="0">AQ11</f>
        <v>0</v>
      </c>
      <c r="AP3" s="246"/>
      <c r="AQ3" s="247"/>
    </row>
    <row r="4" s="88" customFormat="1" ht="72" customHeight="1" spans="1:43">
      <c r="A4" s="91"/>
      <c r="B4" s="91"/>
      <c r="C4" s="103">
        <f>'管理组班表&amp;事项'!B5</f>
        <v>0</v>
      </c>
      <c r="D4" s="104"/>
      <c r="E4" s="105"/>
      <c r="F4" s="106">
        <f>'管理组班表&amp;事项'!J5</f>
        <v>0</v>
      </c>
      <c r="G4" s="107"/>
      <c r="H4" s="107"/>
      <c r="I4" s="182"/>
      <c r="J4" s="173"/>
      <c r="K4" s="183"/>
      <c r="L4" s="184" t="s">
        <v>139</v>
      </c>
      <c r="M4" s="185">
        <f>'管理组班表&amp;事项'!F49</f>
        <v>0</v>
      </c>
      <c r="N4" s="185"/>
      <c r="O4" s="185"/>
      <c r="P4" s="185"/>
      <c r="Q4" s="185"/>
      <c r="R4" s="185"/>
      <c r="S4" s="185"/>
      <c r="T4" s="185"/>
      <c r="U4" s="185"/>
      <c r="V4" s="203"/>
      <c r="W4" s="204"/>
      <c r="X4" s="200"/>
      <c r="Y4" s="176"/>
      <c r="Z4" s="212" t="s">
        <v>126</v>
      </c>
      <c r="AA4" s="213"/>
      <c r="AB4" s="104"/>
      <c r="AC4" s="214" t="s">
        <v>127</v>
      </c>
      <c r="AD4" s="213"/>
      <c r="AE4" s="104"/>
      <c r="AF4" s="214" t="s">
        <v>128</v>
      </c>
      <c r="AG4" s="213"/>
      <c r="AH4" s="231"/>
      <c r="AI4" s="232"/>
      <c r="AJ4" s="233"/>
      <c r="AK4" s="223"/>
      <c r="AL4" s="234" t="s">
        <v>140</v>
      </c>
      <c r="AM4" s="235"/>
      <c r="AN4" s="230"/>
      <c r="AO4" s="248">
        <f t="shared" si="0"/>
        <v>0</v>
      </c>
      <c r="AP4" s="248"/>
      <c r="AQ4" s="249"/>
    </row>
    <row r="5" s="88" customFormat="1" ht="72" customHeight="1" spans="1:43">
      <c r="A5" s="91"/>
      <c r="B5" s="91"/>
      <c r="C5" s="103">
        <f>'管理组班表&amp;事项'!B6</f>
        <v>0</v>
      </c>
      <c r="D5" s="104"/>
      <c r="E5" s="105"/>
      <c r="F5" s="106">
        <f>'管理组班表&amp;事项'!J6</f>
        <v>0</v>
      </c>
      <c r="G5" s="107"/>
      <c r="H5" s="107"/>
      <c r="I5" s="182"/>
      <c r="J5" s="173"/>
      <c r="K5" s="183"/>
      <c r="L5" s="184" t="s">
        <v>141</v>
      </c>
      <c r="M5" s="186">
        <f>'管理组班表&amp;事项'!F50</f>
        <v>0</v>
      </c>
      <c r="N5" s="186"/>
      <c r="O5" s="186"/>
      <c r="P5" s="186"/>
      <c r="Q5" s="186"/>
      <c r="R5" s="186"/>
      <c r="S5" s="186"/>
      <c r="T5" s="186"/>
      <c r="U5" s="186"/>
      <c r="V5" s="205"/>
      <c r="W5" s="200"/>
      <c r="X5" s="200"/>
      <c r="Y5" s="176"/>
      <c r="Z5" s="212">
        <f>'管理组班表&amp;事项'!E52</f>
        <v>0</v>
      </c>
      <c r="AA5" s="213"/>
      <c r="AB5" s="104"/>
      <c r="AC5" s="104">
        <f>'管理组班表&amp;事项'!F52</f>
        <v>0</v>
      </c>
      <c r="AD5" s="213"/>
      <c r="AE5" s="104"/>
      <c r="AF5" s="105">
        <f>'管理组班表&amp;事项'!G52</f>
        <v>0</v>
      </c>
      <c r="AG5" s="213"/>
      <c r="AH5" s="213"/>
      <c r="AI5" s="182"/>
      <c r="AJ5" s="173"/>
      <c r="AK5" s="223"/>
      <c r="AL5" s="234" t="s">
        <v>142</v>
      </c>
      <c r="AM5" s="235"/>
      <c r="AN5" s="230"/>
      <c r="AO5" s="250" t="e">
        <f>AO3/AO4</f>
        <v>#DIV/0!</v>
      </c>
      <c r="AP5" s="250"/>
      <c r="AQ5" s="251"/>
    </row>
    <row r="6" s="88" customFormat="1" ht="72" customHeight="1" spans="1:43">
      <c r="A6" s="91"/>
      <c r="B6" s="91"/>
      <c r="C6" s="103">
        <f>'管理组班表&amp;事项'!B7</f>
        <v>0</v>
      </c>
      <c r="D6" s="104"/>
      <c r="E6" s="105"/>
      <c r="F6" s="106">
        <f>'管理组班表&amp;事项'!J7</f>
        <v>0</v>
      </c>
      <c r="G6" s="107"/>
      <c r="H6" s="107"/>
      <c r="I6" s="182"/>
      <c r="J6" s="173"/>
      <c r="K6" s="183"/>
      <c r="L6" s="184" t="s">
        <v>143</v>
      </c>
      <c r="M6" s="187"/>
      <c r="N6" s="187"/>
      <c r="O6" s="187"/>
      <c r="P6" s="187"/>
      <c r="Q6" s="187"/>
      <c r="R6" s="187"/>
      <c r="S6" s="187"/>
      <c r="T6" s="187"/>
      <c r="U6" s="187"/>
      <c r="V6" s="206"/>
      <c r="W6" s="200"/>
      <c r="X6" s="200"/>
      <c r="Y6" s="176"/>
      <c r="Z6" s="212">
        <f>'管理组班表&amp;事项'!E53</f>
        <v>0</v>
      </c>
      <c r="AA6" s="213"/>
      <c r="AB6" s="104"/>
      <c r="AC6" s="104">
        <f>'管理组班表&amp;事项'!F53</f>
        <v>0</v>
      </c>
      <c r="AD6" s="213"/>
      <c r="AE6" s="104"/>
      <c r="AF6" s="105">
        <f>'管理组班表&amp;事项'!G53</f>
        <v>0</v>
      </c>
      <c r="AG6" s="213"/>
      <c r="AH6" s="213"/>
      <c r="AI6" s="236"/>
      <c r="AJ6" s="173"/>
      <c r="AK6" s="223"/>
      <c r="AL6" s="234" t="s">
        <v>144</v>
      </c>
      <c r="AM6" s="235"/>
      <c r="AN6" s="230"/>
      <c r="AO6" s="250" t="e">
        <f>AO4/AO7</f>
        <v>#DIV/0!</v>
      </c>
      <c r="AP6" s="250"/>
      <c r="AQ6" s="251"/>
    </row>
    <row r="7" s="88" customFormat="1" ht="72" customHeight="1" spans="1:43">
      <c r="A7" s="91"/>
      <c r="B7" s="91"/>
      <c r="C7" s="103">
        <f>'管理组班表&amp;事项'!B8</f>
        <v>0</v>
      </c>
      <c r="D7" s="104"/>
      <c r="E7" s="105"/>
      <c r="F7" s="106">
        <f>'管理组班表&amp;事项'!J8</f>
        <v>0</v>
      </c>
      <c r="G7" s="107"/>
      <c r="H7" s="107"/>
      <c r="I7" s="182"/>
      <c r="J7" s="173"/>
      <c r="K7" s="183"/>
      <c r="L7" s="184" t="s">
        <v>145</v>
      </c>
      <c r="M7" s="188"/>
      <c r="N7" s="189"/>
      <c r="O7" s="189"/>
      <c r="P7" s="189"/>
      <c r="Q7" s="189"/>
      <c r="R7" s="189"/>
      <c r="S7" s="189"/>
      <c r="T7" s="189"/>
      <c r="U7" s="189"/>
      <c r="V7" s="207"/>
      <c r="W7" s="200"/>
      <c r="X7" s="200"/>
      <c r="Y7" s="176"/>
      <c r="Z7" s="215"/>
      <c r="AA7" s="216"/>
      <c r="AB7" s="217"/>
      <c r="AC7" s="216"/>
      <c r="AD7" s="216"/>
      <c r="AE7" s="217"/>
      <c r="AF7" s="216"/>
      <c r="AG7" s="216"/>
      <c r="AH7" s="237"/>
      <c r="AI7" s="233"/>
      <c r="AJ7" s="173"/>
      <c r="AK7" s="223"/>
      <c r="AL7" s="234" t="s">
        <v>146</v>
      </c>
      <c r="AM7" s="235"/>
      <c r="AN7" s="230"/>
      <c r="AO7" s="230">
        <f>SUM(AQ18:AQ53)</f>
        <v>0</v>
      </c>
      <c r="AP7" s="230"/>
      <c r="AQ7" s="252"/>
    </row>
    <row r="8" s="88" customFormat="1" ht="72" customHeight="1" spans="1:43">
      <c r="A8" s="91"/>
      <c r="B8" s="91"/>
      <c r="C8" s="108">
        <f>'管理组班表&amp;事项'!B9</f>
        <v>0</v>
      </c>
      <c r="D8" s="109"/>
      <c r="E8" s="110"/>
      <c r="F8" s="111">
        <f>'管理组班表&amp;事项'!J9</f>
        <v>0</v>
      </c>
      <c r="G8" s="112"/>
      <c r="H8" s="113"/>
      <c r="I8" s="182"/>
      <c r="J8" s="173"/>
      <c r="K8" s="190"/>
      <c r="L8" s="191"/>
      <c r="M8" s="192"/>
      <c r="N8" s="192"/>
      <c r="O8" s="192"/>
      <c r="P8" s="192"/>
      <c r="Q8" s="192"/>
      <c r="R8" s="192"/>
      <c r="S8" s="192"/>
      <c r="T8" s="192"/>
      <c r="U8" s="192"/>
      <c r="V8" s="208"/>
      <c r="W8" s="200"/>
      <c r="X8" s="200"/>
      <c r="Y8" s="176"/>
      <c r="Z8" s="218"/>
      <c r="AA8" s="219"/>
      <c r="AB8" s="220"/>
      <c r="AC8" s="219"/>
      <c r="AD8" s="219"/>
      <c r="AE8" s="220"/>
      <c r="AF8" s="219"/>
      <c r="AG8" s="219"/>
      <c r="AH8" s="238"/>
      <c r="AI8" s="233"/>
      <c r="AJ8" s="173"/>
      <c r="AK8" s="223"/>
      <c r="AL8" s="239" t="s">
        <v>147</v>
      </c>
      <c r="AM8" s="240"/>
      <c r="AN8" s="241"/>
      <c r="AO8" s="241">
        <f t="shared" si="0"/>
        <v>0</v>
      </c>
      <c r="AP8" s="241"/>
      <c r="AQ8" s="253"/>
    </row>
    <row r="9" s="88" customFormat="1" ht="30" customHeight="1" spans="1:43">
      <c r="A9" s="91"/>
      <c r="B9" s="91"/>
      <c r="C9" s="114"/>
      <c r="D9" s="114"/>
      <c r="E9" s="114"/>
      <c r="F9" s="115"/>
      <c r="G9" s="116"/>
      <c r="H9" s="117"/>
      <c r="I9" s="19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200"/>
      <c r="AC9" s="200"/>
      <c r="AD9" s="200"/>
      <c r="AE9" s="173"/>
      <c r="AF9" s="173"/>
      <c r="AG9" s="173"/>
      <c r="AH9" s="173"/>
      <c r="AI9" s="173"/>
      <c r="AJ9" s="173"/>
      <c r="AK9" s="173"/>
      <c r="AL9" s="173"/>
      <c r="AM9" s="173"/>
      <c r="AN9" s="232"/>
      <c r="AO9" s="232"/>
      <c r="AP9" s="232"/>
      <c r="AQ9" s="114"/>
    </row>
    <row r="10" s="88" customFormat="1" ht="37.5" hidden="1" spans="1:43">
      <c r="A10" s="91"/>
      <c r="B10" s="91"/>
      <c r="C10" s="114"/>
      <c r="D10" s="114"/>
      <c r="E10" s="114"/>
      <c r="F10" s="114"/>
      <c r="G10" s="114"/>
      <c r="H10" s="118"/>
      <c r="I10" s="118"/>
      <c r="J10" s="118"/>
      <c r="K10" s="194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4"/>
    </row>
    <row r="11" s="88" customFormat="1" ht="41" customHeight="1" spans="1:44">
      <c r="A11" s="119" t="s">
        <v>148</v>
      </c>
      <c r="B11" s="120"/>
      <c r="C11" s="121" t="s">
        <v>149</v>
      </c>
      <c r="D11" s="122"/>
      <c r="E11" s="122"/>
      <c r="F11" s="122"/>
      <c r="G11" s="122"/>
      <c r="H11" s="123"/>
      <c r="I11" s="123"/>
      <c r="J11" s="123"/>
      <c r="K11" s="123"/>
      <c r="L11" s="123"/>
      <c r="M11" s="123"/>
      <c r="N11" s="123">
        <f>TC预估!O12</f>
        <v>0</v>
      </c>
      <c r="O11" s="123">
        <f>TC预估!P12</f>
        <v>0</v>
      </c>
      <c r="P11" s="123">
        <f>TC预估!Q12</f>
        <v>0</v>
      </c>
      <c r="Q11" s="123">
        <f>TC预估!R12</f>
        <v>0</v>
      </c>
      <c r="R11" s="123">
        <f>TC预估!S12</f>
        <v>0</v>
      </c>
      <c r="S11" s="123">
        <f>TC预估!T12</f>
        <v>0</v>
      </c>
      <c r="T11" s="123">
        <f>TC预估!U12</f>
        <v>0</v>
      </c>
      <c r="U11" s="123">
        <f>TC预估!V12</f>
        <v>0</v>
      </c>
      <c r="V11" s="123">
        <f>TC预估!W12</f>
        <v>0</v>
      </c>
      <c r="W11" s="123">
        <f>TC预估!X12</f>
        <v>0</v>
      </c>
      <c r="X11" s="123">
        <f>TC预估!Y12</f>
        <v>0</v>
      </c>
      <c r="Y11" s="123">
        <f>TC预估!Z12</f>
        <v>0</v>
      </c>
      <c r="Z11" s="123">
        <f>TC预估!AA12</f>
        <v>0</v>
      </c>
      <c r="AA11" s="123">
        <f>TC预估!AB12</f>
        <v>0</v>
      </c>
      <c r="AB11" s="123">
        <f>TC预估!AC12</f>
        <v>0</v>
      </c>
      <c r="AC11" s="123">
        <f>TC预估!AD12</f>
        <v>0</v>
      </c>
      <c r="AD11" s="123">
        <f>TC预估!AE12</f>
        <v>0</v>
      </c>
      <c r="AE11" s="123">
        <f>TC预估!AF12</f>
        <v>0</v>
      </c>
      <c r="AF11" s="123">
        <f>TC预估!AG12</f>
        <v>0</v>
      </c>
      <c r="AG11" s="123">
        <f>TC预估!AH12</f>
        <v>0</v>
      </c>
      <c r="AH11" s="123">
        <f>TC预估!AI12</f>
        <v>0</v>
      </c>
      <c r="AI11" s="123">
        <f>TC预估!AJ12</f>
        <v>0</v>
      </c>
      <c r="AJ11" s="123">
        <f>TC预估!AK12</f>
        <v>0</v>
      </c>
      <c r="AK11" s="123">
        <f>TC预估!AL12</f>
        <v>0</v>
      </c>
      <c r="AL11" s="123">
        <f>TC预估!AM12</f>
        <v>0</v>
      </c>
      <c r="AM11" s="123"/>
      <c r="AN11" s="123"/>
      <c r="AO11" s="123"/>
      <c r="AP11" s="123"/>
      <c r="AQ11" s="254">
        <f t="shared" ref="AQ11:AQ16" si="1">SUM(H11:AP11)</f>
        <v>0</v>
      </c>
      <c r="AR11" s="255"/>
    </row>
    <row r="12" s="88" customFormat="1" ht="41" customHeight="1" spans="1:44">
      <c r="A12" s="119"/>
      <c r="B12" s="120"/>
      <c r="C12" s="124" t="s">
        <v>150</v>
      </c>
      <c r="D12" s="125"/>
      <c r="E12" s="125"/>
      <c r="F12" s="125"/>
      <c r="G12" s="125"/>
      <c r="H12" s="126"/>
      <c r="I12" s="126"/>
      <c r="J12" s="126"/>
      <c r="K12" s="126"/>
      <c r="L12" s="126"/>
      <c r="M12" s="126"/>
      <c r="N12" s="126">
        <f>TC预估!O21</f>
        <v>0</v>
      </c>
      <c r="O12" s="126">
        <f>TC预估!P21</f>
        <v>0</v>
      </c>
      <c r="P12" s="126">
        <f>TC预估!Q21</f>
        <v>0</v>
      </c>
      <c r="Q12" s="126">
        <f>TC预估!R21</f>
        <v>0</v>
      </c>
      <c r="R12" s="126">
        <f>TC预估!S21</f>
        <v>0</v>
      </c>
      <c r="S12" s="126">
        <f>TC预估!T21</f>
        <v>0</v>
      </c>
      <c r="T12" s="126">
        <f>TC预估!U21</f>
        <v>0</v>
      </c>
      <c r="U12" s="126">
        <f>TC预估!V21</f>
        <v>0</v>
      </c>
      <c r="V12" s="126">
        <f>TC预估!W21</f>
        <v>0</v>
      </c>
      <c r="W12" s="126">
        <f>TC预估!X21</f>
        <v>0</v>
      </c>
      <c r="X12" s="126">
        <f>TC预估!Y21</f>
        <v>0</v>
      </c>
      <c r="Y12" s="126">
        <f>TC预估!Z21</f>
        <v>0</v>
      </c>
      <c r="Z12" s="126">
        <f>TC预估!AA21</f>
        <v>0</v>
      </c>
      <c r="AA12" s="126">
        <f>TC预估!AB21</f>
        <v>0</v>
      </c>
      <c r="AB12" s="126">
        <f>TC预估!AC21</f>
        <v>0</v>
      </c>
      <c r="AC12" s="126">
        <f>TC预估!AD21</f>
        <v>0</v>
      </c>
      <c r="AD12" s="126">
        <f>TC预估!AE21</f>
        <v>0</v>
      </c>
      <c r="AE12" s="126">
        <f>TC预估!AF21</f>
        <v>0</v>
      </c>
      <c r="AF12" s="126">
        <f>TC预估!AG21</f>
        <v>0</v>
      </c>
      <c r="AG12" s="126">
        <f>TC预估!AH21</f>
        <v>0</v>
      </c>
      <c r="AH12" s="126">
        <f>TC预估!AI21</f>
        <v>0</v>
      </c>
      <c r="AI12" s="126">
        <f>TC预估!AJ21</f>
        <v>0</v>
      </c>
      <c r="AJ12" s="126">
        <f>TC预估!AK21</f>
        <v>0</v>
      </c>
      <c r="AK12" s="126">
        <f>TC预估!AL21</f>
        <v>0</v>
      </c>
      <c r="AL12" s="126">
        <f>TC预估!AM21</f>
        <v>0</v>
      </c>
      <c r="AM12" s="126"/>
      <c r="AN12" s="126"/>
      <c r="AO12" s="126"/>
      <c r="AP12" s="126"/>
      <c r="AQ12" s="256">
        <f t="shared" si="1"/>
        <v>0</v>
      </c>
      <c r="AR12" s="255"/>
    </row>
    <row r="13" s="88" customFormat="1" ht="41" customHeight="1" spans="1:44">
      <c r="A13" s="119" t="s">
        <v>151</v>
      </c>
      <c r="B13" s="127"/>
      <c r="C13" s="128" t="s">
        <v>152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256"/>
      <c r="AR13" s="255"/>
    </row>
    <row r="14" s="88" customFormat="1" ht="41" customHeight="1" spans="1:44">
      <c r="A14" s="119"/>
      <c r="B14" s="127"/>
      <c r="C14" s="130" t="s">
        <v>153</v>
      </c>
      <c r="D14" s="131"/>
      <c r="E14" s="131"/>
      <c r="F14" s="131"/>
      <c r="G14" s="131"/>
      <c r="H14" s="132">
        <f>IFERROR(LOOKUP(H12,工时配置!$B$4:$C$12),0)+工时配置!R21</f>
        <v>0</v>
      </c>
      <c r="I14" s="132">
        <f>IFERROR(LOOKUP(I12,工时配置!$B$4:$C$12),0)+工时配置!S21</f>
        <v>0</v>
      </c>
      <c r="J14" s="132">
        <f>IFERROR(LOOKUP(J12,工时配置!$B$4:$C$12),0)+工时配置!T21</f>
        <v>0</v>
      </c>
      <c r="K14" s="132">
        <f>IFERROR(LOOKUP(K12,工时配置!$B$4:$C$12),0)+工时配置!U21</f>
        <v>0</v>
      </c>
      <c r="L14" s="132">
        <f>IFERROR(LOOKUP(L12,工时配置!$B$4:$C$12),0)+工时配置!V21</f>
        <v>0</v>
      </c>
      <c r="M14" s="132">
        <f>IFERROR(LOOKUP(M12,工时配置!$B$4:$C$12),0)+工时配置!W21</f>
        <v>0</v>
      </c>
      <c r="N14" s="132">
        <f>IFERROR(LOOKUP(N12,工时配置!$B$4:$C$12),0)+工时配置!X21</f>
        <v>0</v>
      </c>
      <c r="O14" s="132">
        <f>IFERROR(LOOKUP(O12,工时配置!$B$4:$C$12),0)+工时配置!Y21</f>
        <v>0</v>
      </c>
      <c r="P14" s="132">
        <f>IFERROR(LOOKUP(P12,工时配置!$B$4:$C$12),0)+工时配置!Z21</f>
        <v>0</v>
      </c>
      <c r="Q14" s="132">
        <f>IFERROR(LOOKUP(Q12,工时配置!$B$4:$C$12),0)+工时配置!AA21</f>
        <v>0</v>
      </c>
      <c r="R14" s="132">
        <f>IFERROR(LOOKUP(R12,工时配置!$B$4:$C$12),0)+工时配置!AB21</f>
        <v>0</v>
      </c>
      <c r="S14" s="132">
        <f>IFERROR(LOOKUP(S12,工时配置!$B$4:$C$12),0)+工时配置!AC21</f>
        <v>0</v>
      </c>
      <c r="T14" s="132">
        <f>IFERROR(LOOKUP(T12,工时配置!$B$4:$C$12),0)+工时配置!AD21</f>
        <v>0</v>
      </c>
      <c r="U14" s="132">
        <f>IFERROR(LOOKUP(U12,工时配置!$B$4:$C$12),0)+工时配置!AE21</f>
        <v>0</v>
      </c>
      <c r="V14" s="132">
        <f>IFERROR(LOOKUP(V12,工时配置!$B$4:$C$12),0)+工时配置!AF21</f>
        <v>0</v>
      </c>
      <c r="W14" s="132">
        <f>IFERROR(LOOKUP(W12,工时配置!$B$4:$C$12),0)+工时配置!AG21</f>
        <v>0</v>
      </c>
      <c r="X14" s="132">
        <f>IFERROR(LOOKUP(X12,工时配置!$B$4:$C$12),0)+工时配置!AH21</f>
        <v>0</v>
      </c>
      <c r="Y14" s="132">
        <f>IFERROR(LOOKUP(Y12,工时配置!$B$4:$C$12),0)+工时配置!AI21</f>
        <v>0</v>
      </c>
      <c r="Z14" s="132">
        <f>IFERROR(LOOKUP(Z12,工时配置!$B$4:$C$12),0)+工时配置!AJ21</f>
        <v>0</v>
      </c>
      <c r="AA14" s="132">
        <f>IFERROR(LOOKUP(AA12,工时配置!$B$4:$C$12),0)+工时配置!AK21</f>
        <v>0</v>
      </c>
      <c r="AB14" s="132">
        <f>IFERROR(LOOKUP(AB12,工时配置!$B$4:$C$12),0)+工时配置!AL21</f>
        <v>0</v>
      </c>
      <c r="AC14" s="132">
        <f>IFERROR(LOOKUP(AC12,工时配置!$B$4:$C$12),0)+工时配置!AM21</f>
        <v>0</v>
      </c>
      <c r="AD14" s="132">
        <f>IFERROR(LOOKUP(AD12,工时配置!$B$4:$C$12),0)+工时配置!AN21</f>
        <v>0</v>
      </c>
      <c r="AE14" s="132">
        <f>IFERROR(LOOKUP(AE12,工时配置!$B$4:$C$12),0)+工时配置!AO21</f>
        <v>0</v>
      </c>
      <c r="AF14" s="132">
        <f>IFERROR(LOOKUP(AF12,工时配置!$B$4:$C$12),0)+工时配置!AP21</f>
        <v>0</v>
      </c>
      <c r="AG14" s="132">
        <f>IFERROR(LOOKUP(AG12,工时配置!$B$4:$C$12),0)+工时配置!AQ21</f>
        <v>0</v>
      </c>
      <c r="AH14" s="132">
        <f>IFERROR(LOOKUP(AH12,工时配置!$B$4:$C$12),0)+工时配置!AR21</f>
        <v>0</v>
      </c>
      <c r="AI14" s="132">
        <f>IFERROR(LOOKUP(AI12,工时配置!$B$4:$C$12),0)+工时配置!AS21</f>
        <v>0</v>
      </c>
      <c r="AJ14" s="132">
        <f>IFERROR(LOOKUP(AJ12,工时配置!$B$4:$C$12),0)+工时配置!AT21</f>
        <v>0</v>
      </c>
      <c r="AK14" s="132">
        <f>IFERROR(LOOKUP(AK12,工时配置!$B$4:$C$12),0)+工时配置!AU21</f>
        <v>0</v>
      </c>
      <c r="AL14" s="132">
        <f>IFERROR(LOOKUP(AL12,工时配置!$B$4:$C$12),0)+工时配置!AV21</f>
        <v>0</v>
      </c>
      <c r="AM14" s="132">
        <f>IFERROR(LOOKUP(AM12,工时配置!$B$4:$C$12),0)+工时配置!AW21</f>
        <v>0</v>
      </c>
      <c r="AN14" s="132"/>
      <c r="AO14" s="132"/>
      <c r="AP14" s="132"/>
      <c r="AQ14" s="257">
        <f t="shared" si="1"/>
        <v>0</v>
      </c>
      <c r="AR14" s="255"/>
    </row>
    <row r="15" s="88" customFormat="1" ht="41" customHeight="1" spans="1:44">
      <c r="A15" s="119" t="s">
        <v>93</v>
      </c>
      <c r="B15" s="133"/>
      <c r="C15" s="134" t="s">
        <v>154</v>
      </c>
      <c r="D15" s="135"/>
      <c r="E15" s="135"/>
      <c r="F15" s="135"/>
      <c r="G15" s="135"/>
      <c r="H15" s="136">
        <f t="shared" ref="H15:AM15" si="2">COUNT(H18:H53)/2</f>
        <v>0</v>
      </c>
      <c r="I15" s="136">
        <f t="shared" si="2"/>
        <v>0</v>
      </c>
      <c r="J15" s="136">
        <f t="shared" si="2"/>
        <v>0</v>
      </c>
      <c r="K15" s="136">
        <f t="shared" si="2"/>
        <v>0</v>
      </c>
      <c r="L15" s="136">
        <f t="shared" si="2"/>
        <v>0</v>
      </c>
      <c r="M15" s="136">
        <f t="shared" si="2"/>
        <v>0</v>
      </c>
      <c r="N15" s="136">
        <f t="shared" si="2"/>
        <v>0</v>
      </c>
      <c r="O15" s="136">
        <f t="shared" si="2"/>
        <v>0</v>
      </c>
      <c r="P15" s="136">
        <f t="shared" si="2"/>
        <v>0</v>
      </c>
      <c r="Q15" s="136">
        <f t="shared" si="2"/>
        <v>0</v>
      </c>
      <c r="R15" s="136">
        <f t="shared" si="2"/>
        <v>0</v>
      </c>
      <c r="S15" s="136">
        <f t="shared" si="2"/>
        <v>0</v>
      </c>
      <c r="T15" s="136">
        <f t="shared" si="2"/>
        <v>0</v>
      </c>
      <c r="U15" s="136">
        <f t="shared" si="2"/>
        <v>0</v>
      </c>
      <c r="V15" s="136">
        <f t="shared" si="2"/>
        <v>0</v>
      </c>
      <c r="W15" s="136">
        <f t="shared" si="2"/>
        <v>0</v>
      </c>
      <c r="X15" s="136">
        <f t="shared" si="2"/>
        <v>0</v>
      </c>
      <c r="Y15" s="136">
        <f t="shared" si="2"/>
        <v>0</v>
      </c>
      <c r="Z15" s="136">
        <f t="shared" si="2"/>
        <v>0</v>
      </c>
      <c r="AA15" s="136">
        <f t="shared" si="2"/>
        <v>0</v>
      </c>
      <c r="AB15" s="136">
        <f t="shared" si="2"/>
        <v>0</v>
      </c>
      <c r="AC15" s="136">
        <f t="shared" si="2"/>
        <v>0</v>
      </c>
      <c r="AD15" s="136">
        <f t="shared" si="2"/>
        <v>0</v>
      </c>
      <c r="AE15" s="136">
        <f t="shared" si="2"/>
        <v>0</v>
      </c>
      <c r="AF15" s="136">
        <f t="shared" si="2"/>
        <v>0</v>
      </c>
      <c r="AG15" s="136">
        <f t="shared" si="2"/>
        <v>0</v>
      </c>
      <c r="AH15" s="136">
        <f t="shared" si="2"/>
        <v>0</v>
      </c>
      <c r="AI15" s="136">
        <f t="shared" si="2"/>
        <v>0</v>
      </c>
      <c r="AJ15" s="136">
        <f t="shared" si="2"/>
        <v>0</v>
      </c>
      <c r="AK15" s="136">
        <f t="shared" si="2"/>
        <v>0</v>
      </c>
      <c r="AL15" s="136">
        <f t="shared" si="2"/>
        <v>0</v>
      </c>
      <c r="AM15" s="136">
        <f t="shared" si="2"/>
        <v>0</v>
      </c>
      <c r="AN15" s="242"/>
      <c r="AO15" s="242"/>
      <c r="AP15" s="258"/>
      <c r="AQ15" s="257">
        <f t="shared" si="1"/>
        <v>0</v>
      </c>
      <c r="AR15" s="255"/>
    </row>
    <row r="16" s="88" customFormat="1" ht="41" customHeight="1" spans="1:44">
      <c r="A16" s="119"/>
      <c r="B16" s="133"/>
      <c r="C16" s="137" t="s">
        <v>155</v>
      </c>
      <c r="D16" s="138"/>
      <c r="E16" s="138"/>
      <c r="F16" s="138"/>
      <c r="G16" s="138"/>
      <c r="H16" s="139">
        <f t="shared" ref="H16:AM16" si="3">H15-H14</f>
        <v>0</v>
      </c>
      <c r="I16" s="139">
        <f t="shared" si="3"/>
        <v>0</v>
      </c>
      <c r="J16" s="139">
        <f t="shared" si="3"/>
        <v>0</v>
      </c>
      <c r="K16" s="139">
        <f t="shared" si="3"/>
        <v>0</v>
      </c>
      <c r="L16" s="139">
        <f t="shared" si="3"/>
        <v>0</v>
      </c>
      <c r="M16" s="139">
        <f t="shared" si="3"/>
        <v>0</v>
      </c>
      <c r="N16" s="139">
        <f t="shared" si="3"/>
        <v>0</v>
      </c>
      <c r="O16" s="139">
        <f t="shared" si="3"/>
        <v>0</v>
      </c>
      <c r="P16" s="139">
        <f t="shared" si="3"/>
        <v>0</v>
      </c>
      <c r="Q16" s="139">
        <f t="shared" si="3"/>
        <v>0</v>
      </c>
      <c r="R16" s="139">
        <f t="shared" si="3"/>
        <v>0</v>
      </c>
      <c r="S16" s="139">
        <f t="shared" si="3"/>
        <v>0</v>
      </c>
      <c r="T16" s="139">
        <f t="shared" si="3"/>
        <v>0</v>
      </c>
      <c r="U16" s="139">
        <f t="shared" si="3"/>
        <v>0</v>
      </c>
      <c r="V16" s="139">
        <f t="shared" si="3"/>
        <v>0</v>
      </c>
      <c r="W16" s="139">
        <f t="shared" si="3"/>
        <v>0</v>
      </c>
      <c r="X16" s="139">
        <f t="shared" si="3"/>
        <v>0</v>
      </c>
      <c r="Y16" s="139">
        <f t="shared" si="3"/>
        <v>0</v>
      </c>
      <c r="Z16" s="139">
        <f t="shared" si="3"/>
        <v>0</v>
      </c>
      <c r="AA16" s="139">
        <f t="shared" si="3"/>
        <v>0</v>
      </c>
      <c r="AB16" s="139">
        <f t="shared" si="3"/>
        <v>0</v>
      </c>
      <c r="AC16" s="139">
        <f t="shared" si="3"/>
        <v>0</v>
      </c>
      <c r="AD16" s="139">
        <f t="shared" si="3"/>
        <v>0</v>
      </c>
      <c r="AE16" s="139">
        <f t="shared" si="3"/>
        <v>0</v>
      </c>
      <c r="AF16" s="139">
        <f t="shared" si="3"/>
        <v>0</v>
      </c>
      <c r="AG16" s="139">
        <f t="shared" si="3"/>
        <v>0</v>
      </c>
      <c r="AH16" s="139">
        <f t="shared" si="3"/>
        <v>0</v>
      </c>
      <c r="AI16" s="139">
        <f t="shared" si="3"/>
        <v>0</v>
      </c>
      <c r="AJ16" s="139">
        <f t="shared" si="3"/>
        <v>0</v>
      </c>
      <c r="AK16" s="139">
        <f t="shared" si="3"/>
        <v>0</v>
      </c>
      <c r="AL16" s="139">
        <f t="shared" si="3"/>
        <v>0</v>
      </c>
      <c r="AM16" s="139">
        <f t="shared" si="3"/>
        <v>0</v>
      </c>
      <c r="AN16" s="243"/>
      <c r="AO16" s="139"/>
      <c r="AP16" s="139"/>
      <c r="AQ16" s="259">
        <f t="shared" si="1"/>
        <v>0</v>
      </c>
      <c r="AR16" s="255"/>
    </row>
    <row r="17" s="88" customFormat="1" ht="72" customHeight="1" spans="1:44">
      <c r="A17" s="140" t="s">
        <v>156</v>
      </c>
      <c r="B17" s="140"/>
      <c r="C17" s="141" t="s">
        <v>99</v>
      </c>
      <c r="D17" s="142"/>
      <c r="E17" s="143"/>
      <c r="F17" s="144" t="s">
        <v>157</v>
      </c>
      <c r="G17" s="145"/>
      <c r="H17" s="146">
        <v>7</v>
      </c>
      <c r="I17" s="146" t="s">
        <v>158</v>
      </c>
      <c r="J17" s="146">
        <v>8</v>
      </c>
      <c r="K17" s="146" t="s">
        <v>65</v>
      </c>
      <c r="L17" s="146">
        <v>9</v>
      </c>
      <c r="M17" s="146" t="s">
        <v>66</v>
      </c>
      <c r="N17" s="146">
        <v>10</v>
      </c>
      <c r="O17" s="146" t="s">
        <v>67</v>
      </c>
      <c r="P17" s="146">
        <v>11</v>
      </c>
      <c r="Q17" s="146" t="s">
        <v>68</v>
      </c>
      <c r="R17" s="146">
        <v>12</v>
      </c>
      <c r="S17" s="146" t="s">
        <v>69</v>
      </c>
      <c r="T17" s="146">
        <v>13</v>
      </c>
      <c r="U17" s="146" t="s">
        <v>70</v>
      </c>
      <c r="V17" s="146">
        <v>14</v>
      </c>
      <c r="W17" s="146" t="s">
        <v>71</v>
      </c>
      <c r="X17" s="146">
        <v>15</v>
      </c>
      <c r="Y17" s="146" t="s">
        <v>72</v>
      </c>
      <c r="Z17" s="146">
        <v>16</v>
      </c>
      <c r="AA17" s="146" t="s">
        <v>73</v>
      </c>
      <c r="AB17" s="146">
        <v>17</v>
      </c>
      <c r="AC17" s="146" t="s">
        <v>74</v>
      </c>
      <c r="AD17" s="146">
        <v>18</v>
      </c>
      <c r="AE17" s="146" t="s">
        <v>75</v>
      </c>
      <c r="AF17" s="146">
        <v>19</v>
      </c>
      <c r="AG17" s="146" t="s">
        <v>76</v>
      </c>
      <c r="AH17" s="146">
        <v>20</v>
      </c>
      <c r="AI17" s="146" t="s">
        <v>77</v>
      </c>
      <c r="AJ17" s="146">
        <v>21</v>
      </c>
      <c r="AK17" s="146" t="s">
        <v>78</v>
      </c>
      <c r="AL17" s="146">
        <v>22</v>
      </c>
      <c r="AM17" s="146" t="s">
        <v>79</v>
      </c>
      <c r="AN17" s="146">
        <v>23</v>
      </c>
      <c r="AO17" s="146" t="s">
        <v>80</v>
      </c>
      <c r="AP17" s="146">
        <v>24</v>
      </c>
      <c r="AQ17" s="260" t="s">
        <v>159</v>
      </c>
      <c r="AR17" s="255"/>
    </row>
    <row r="18" s="88" customFormat="1" ht="60" customHeight="1" spans="1:44">
      <c r="A18" s="147" t="str">
        <f>IFERROR(VLOOKUP(C18,排班请求!$B:$R,16,FALSE)&amp;"-"&amp;VLOOKUP(C18,排班请求!$B:$R,17,FALSE),"")</f>
        <v/>
      </c>
      <c r="B18" s="147"/>
      <c r="C18" s="148"/>
      <c r="D18" s="149"/>
      <c r="E18" s="149"/>
      <c r="F18" s="150"/>
      <c r="G18" s="151"/>
      <c r="H18" s="152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261"/>
      <c r="AQ18" s="262">
        <f t="shared" ref="AQ18:AQ22" si="4">COUNT(H18:AP18)/2</f>
        <v>0</v>
      </c>
      <c r="AR18" s="255"/>
    </row>
    <row r="19" s="88" customFormat="1" ht="60" customHeight="1" spans="1:44">
      <c r="A19" s="147"/>
      <c r="B19" s="147"/>
      <c r="C19" s="153"/>
      <c r="D19" s="154"/>
      <c r="E19" s="154"/>
      <c r="F19" s="155"/>
      <c r="G19" s="156"/>
      <c r="H19" s="157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263"/>
      <c r="AQ19" s="214"/>
      <c r="AR19" s="255"/>
    </row>
    <row r="20" s="88" customFormat="1" ht="60" customHeight="1" spans="1:44">
      <c r="A20" s="147" t="str">
        <f>IFERROR(VLOOKUP(C20,排班请求!$B:$R,16,FALSE)&amp;"-"&amp;VLOOKUP(C20,排班请求!$B:$R,17,FALSE),"")</f>
        <v/>
      </c>
      <c r="B20" s="147"/>
      <c r="C20" s="148"/>
      <c r="D20" s="149"/>
      <c r="E20" s="149"/>
      <c r="F20" s="155"/>
      <c r="G20" s="155"/>
      <c r="H20" s="152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261"/>
      <c r="AQ20" s="262">
        <f t="shared" si="4"/>
        <v>0</v>
      </c>
      <c r="AR20" s="255"/>
    </row>
    <row r="21" s="88" customFormat="1" ht="60" customHeight="1" spans="1:44">
      <c r="A21" s="147"/>
      <c r="B21" s="147"/>
      <c r="C21" s="153"/>
      <c r="D21" s="154"/>
      <c r="E21" s="154"/>
      <c r="F21" s="155"/>
      <c r="G21" s="155"/>
      <c r="H21" s="157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196"/>
      <c r="AO21" s="196"/>
      <c r="AP21" s="263"/>
      <c r="AQ21" s="214"/>
      <c r="AR21" s="255"/>
    </row>
    <row r="22" s="88" customFormat="1" ht="60" customHeight="1" spans="1:44">
      <c r="A22" s="147" t="str">
        <f>IFERROR(VLOOKUP(C22,排班请求!$B:$R,16,FALSE)&amp;"-"&amp;VLOOKUP(C22,排班请求!$B:$R,17,FALSE),"")</f>
        <v/>
      </c>
      <c r="B22" s="147"/>
      <c r="C22" s="148"/>
      <c r="D22" s="149"/>
      <c r="E22" s="149"/>
      <c r="F22" s="155"/>
      <c r="G22" s="155"/>
      <c r="H22" s="152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261"/>
      <c r="AQ22" s="262">
        <f t="shared" si="4"/>
        <v>0</v>
      </c>
      <c r="AR22" s="255"/>
    </row>
    <row r="23" s="88" customFormat="1" ht="60" customHeight="1" spans="1:44">
      <c r="A23" s="147"/>
      <c r="B23" s="147"/>
      <c r="C23" s="153"/>
      <c r="D23" s="154"/>
      <c r="E23" s="154"/>
      <c r="F23" s="155"/>
      <c r="G23" s="155"/>
      <c r="H23" s="157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263"/>
      <c r="AQ23" s="214"/>
      <c r="AR23" s="255"/>
    </row>
    <row r="24" s="88" customFormat="1" ht="60" customHeight="1" spans="1:44">
      <c r="A24" s="147" t="str">
        <f>IFERROR(VLOOKUP(C24,排班请求!$B:$R,16,FALSE)&amp;"-"&amp;VLOOKUP(C24,排班请求!$B:$R,17,FALSE),"")</f>
        <v/>
      </c>
      <c r="B24" s="147"/>
      <c r="C24" s="148"/>
      <c r="D24" s="149"/>
      <c r="E24" s="149"/>
      <c r="F24" s="155"/>
      <c r="G24" s="155"/>
      <c r="H24" s="152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261"/>
      <c r="AQ24" s="262">
        <f t="shared" ref="AQ24:AQ28" si="5">COUNT(H24:AP24)/2</f>
        <v>0</v>
      </c>
      <c r="AR24" s="255"/>
    </row>
    <row r="25" s="88" customFormat="1" ht="60" customHeight="1" spans="1:44">
      <c r="A25" s="147"/>
      <c r="B25" s="147"/>
      <c r="C25" s="153"/>
      <c r="D25" s="154"/>
      <c r="E25" s="154"/>
      <c r="F25" s="155"/>
      <c r="G25" s="155"/>
      <c r="H25" s="157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263"/>
      <c r="AQ25" s="214"/>
      <c r="AR25" s="255"/>
    </row>
    <row r="26" s="88" customFormat="1" ht="60" customHeight="1" spans="1:44">
      <c r="A26" s="147" t="str">
        <f>IFERROR(VLOOKUP(C26,排班请求!$B:$R,16,FALSE)&amp;"-"&amp;VLOOKUP(C26,排班请求!$B:$R,17,FALSE),"")</f>
        <v/>
      </c>
      <c r="B26" s="147"/>
      <c r="C26" s="148"/>
      <c r="D26" s="149"/>
      <c r="E26" s="149"/>
      <c r="F26" s="155"/>
      <c r="G26" s="155"/>
      <c r="H26" s="152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261"/>
      <c r="AQ26" s="262">
        <f t="shared" si="5"/>
        <v>0</v>
      </c>
      <c r="AR26" s="255"/>
    </row>
    <row r="27" s="88" customFormat="1" ht="60" customHeight="1" spans="1:44">
      <c r="A27" s="147"/>
      <c r="B27" s="147"/>
      <c r="C27" s="153"/>
      <c r="D27" s="154"/>
      <c r="E27" s="154"/>
      <c r="F27" s="155"/>
      <c r="G27" s="155"/>
      <c r="H27" s="157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263"/>
      <c r="AQ27" s="214"/>
      <c r="AR27" s="255"/>
    </row>
    <row r="28" s="88" customFormat="1" ht="60" customHeight="1" spans="1:44">
      <c r="A28" s="147" t="str">
        <f>IFERROR(VLOOKUP(C28,排班请求!$B:$R,16,FALSE)&amp;"-"&amp;VLOOKUP(C28,排班请求!$B:$R,17,FALSE),"")</f>
        <v/>
      </c>
      <c r="B28" s="147"/>
      <c r="C28" s="148"/>
      <c r="D28" s="149"/>
      <c r="E28" s="149"/>
      <c r="F28" s="155"/>
      <c r="G28" s="155"/>
      <c r="H28" s="152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261"/>
      <c r="AQ28" s="262">
        <f t="shared" si="5"/>
        <v>0</v>
      </c>
      <c r="AR28" s="255"/>
    </row>
    <row r="29" s="88" customFormat="1" ht="60" customHeight="1" spans="1:44">
      <c r="A29" s="147"/>
      <c r="B29" s="147"/>
      <c r="C29" s="153"/>
      <c r="D29" s="154"/>
      <c r="E29" s="154"/>
      <c r="F29" s="155"/>
      <c r="G29" s="155"/>
      <c r="H29" s="157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263"/>
      <c r="AQ29" s="214"/>
      <c r="AR29" s="255"/>
    </row>
    <row r="30" s="88" customFormat="1" ht="60" customHeight="1" spans="1:44">
      <c r="A30" s="147" t="str">
        <f>IFERROR(VLOOKUP(C30,排班请求!$B:$R,16,FALSE)&amp;"-"&amp;VLOOKUP(C30,排班请求!$B:$R,17,FALSE),"")</f>
        <v/>
      </c>
      <c r="B30" s="147"/>
      <c r="C30" s="148"/>
      <c r="D30" s="149"/>
      <c r="E30" s="149"/>
      <c r="F30" s="155"/>
      <c r="G30" s="155"/>
      <c r="H30" s="152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261"/>
      <c r="AQ30" s="262">
        <f t="shared" ref="AQ30:AQ34" si="6">COUNT(H30:AP30)/2</f>
        <v>0</v>
      </c>
      <c r="AR30" s="255"/>
    </row>
    <row r="31" s="88" customFormat="1" ht="60" customHeight="1" spans="1:44">
      <c r="A31" s="147"/>
      <c r="B31" s="147"/>
      <c r="C31" s="153"/>
      <c r="D31" s="154"/>
      <c r="E31" s="154"/>
      <c r="F31" s="155"/>
      <c r="G31" s="155"/>
      <c r="H31" s="157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263"/>
      <c r="AQ31" s="214"/>
      <c r="AR31" s="255"/>
    </row>
    <row r="32" s="88" customFormat="1" ht="60" customHeight="1" spans="1:44">
      <c r="A32" s="147" t="str">
        <f>IFERROR(VLOOKUP(C32,排班请求!$B:$R,16,FALSE)&amp;"-"&amp;VLOOKUP(C32,排班请求!$B:$R,17,FALSE),"")</f>
        <v/>
      </c>
      <c r="B32" s="147"/>
      <c r="C32" s="148"/>
      <c r="D32" s="149"/>
      <c r="E32" s="149"/>
      <c r="F32" s="155"/>
      <c r="G32" s="155"/>
      <c r="H32" s="152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261"/>
      <c r="AQ32" s="262">
        <f t="shared" si="6"/>
        <v>0</v>
      </c>
      <c r="AR32" s="255"/>
    </row>
    <row r="33" s="88" customFormat="1" ht="60" customHeight="1" spans="1:44">
      <c r="A33" s="147"/>
      <c r="B33" s="147"/>
      <c r="C33" s="153"/>
      <c r="D33" s="154"/>
      <c r="E33" s="154"/>
      <c r="F33" s="155"/>
      <c r="G33" s="155"/>
      <c r="H33" s="157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263"/>
      <c r="AQ33" s="214"/>
      <c r="AR33" s="255"/>
    </row>
    <row r="34" s="88" customFormat="1" ht="60" customHeight="1" spans="1:44">
      <c r="A34" s="147" t="str">
        <f>IFERROR(VLOOKUP(C34,排班请求!$B:$R,16,FALSE)&amp;"-"&amp;VLOOKUP(C34,排班请求!$B:$R,17,FALSE),"")</f>
        <v/>
      </c>
      <c r="B34" s="147"/>
      <c r="C34" s="148"/>
      <c r="D34" s="149"/>
      <c r="E34" s="149"/>
      <c r="F34" s="155"/>
      <c r="G34" s="155"/>
      <c r="H34" s="152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261"/>
      <c r="AQ34" s="262">
        <f t="shared" si="6"/>
        <v>0</v>
      </c>
      <c r="AR34" s="255"/>
    </row>
    <row r="35" s="88" customFormat="1" ht="60" customHeight="1" spans="1:44">
      <c r="A35" s="147"/>
      <c r="B35" s="147"/>
      <c r="C35" s="153"/>
      <c r="D35" s="154"/>
      <c r="E35" s="154"/>
      <c r="F35" s="155"/>
      <c r="G35" s="155"/>
      <c r="H35" s="157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263"/>
      <c r="AQ35" s="214"/>
      <c r="AR35" s="255"/>
    </row>
    <row r="36" s="88" customFormat="1" ht="60" customHeight="1" spans="1:44">
      <c r="A36" s="147" t="str">
        <f>IFERROR(VLOOKUP(C36,排班请求!$B:$R,16,FALSE)&amp;"-"&amp;VLOOKUP(C36,排班请求!$B:$R,17,FALSE),"")</f>
        <v/>
      </c>
      <c r="B36" s="147"/>
      <c r="C36" s="148"/>
      <c r="D36" s="149"/>
      <c r="E36" s="149"/>
      <c r="F36" s="155"/>
      <c r="G36" s="155"/>
      <c r="H36" s="152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261"/>
      <c r="AQ36" s="262">
        <f t="shared" ref="AQ36:AQ40" si="7">COUNT(H36:AP36)/2</f>
        <v>0</v>
      </c>
      <c r="AR36" s="255"/>
    </row>
    <row r="37" s="88" customFormat="1" ht="60" customHeight="1" spans="1:44">
      <c r="A37" s="147"/>
      <c r="B37" s="147"/>
      <c r="C37" s="153"/>
      <c r="D37" s="154"/>
      <c r="E37" s="154"/>
      <c r="F37" s="155"/>
      <c r="G37" s="155"/>
      <c r="H37" s="157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263"/>
      <c r="AQ37" s="214"/>
      <c r="AR37" s="255"/>
    </row>
    <row r="38" s="88" customFormat="1" ht="60" customHeight="1" spans="1:44">
      <c r="A38" s="147" t="str">
        <f>IFERROR(VLOOKUP(C38,排班请求!$B:$R,16,FALSE)&amp;"-"&amp;VLOOKUP(C38,排班请求!$B:$R,17,FALSE),"")</f>
        <v/>
      </c>
      <c r="B38" s="147"/>
      <c r="C38" s="148"/>
      <c r="D38" s="149"/>
      <c r="E38" s="149"/>
      <c r="F38" s="155"/>
      <c r="G38" s="155"/>
      <c r="H38" s="152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261"/>
      <c r="AQ38" s="262">
        <f t="shared" si="7"/>
        <v>0</v>
      </c>
      <c r="AR38" s="255"/>
    </row>
    <row r="39" s="88" customFormat="1" ht="60" customHeight="1" spans="1:44">
      <c r="A39" s="147"/>
      <c r="B39" s="147"/>
      <c r="C39" s="153"/>
      <c r="D39" s="154"/>
      <c r="E39" s="154"/>
      <c r="F39" s="155"/>
      <c r="G39" s="155"/>
      <c r="H39" s="157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6"/>
      <c r="AM39" s="196"/>
      <c r="AN39" s="196"/>
      <c r="AO39" s="196"/>
      <c r="AP39" s="263"/>
      <c r="AQ39" s="214"/>
      <c r="AR39" s="255"/>
    </row>
    <row r="40" s="88" customFormat="1" ht="60" customHeight="1" spans="1:44">
      <c r="A40" s="147" t="str">
        <f>IFERROR(VLOOKUP(C40,排班请求!$B:$R,16,FALSE)&amp;"-"&amp;VLOOKUP(C40,排班请求!$B:$R,17,FALSE),"")</f>
        <v/>
      </c>
      <c r="B40" s="147"/>
      <c r="C40" s="148"/>
      <c r="D40" s="149"/>
      <c r="E40" s="149"/>
      <c r="F40" s="155"/>
      <c r="G40" s="155"/>
      <c r="H40" s="152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261"/>
      <c r="AQ40" s="262">
        <f t="shared" si="7"/>
        <v>0</v>
      </c>
      <c r="AR40" s="255"/>
    </row>
    <row r="41" s="88" customFormat="1" ht="60" customHeight="1" spans="1:44">
      <c r="A41" s="147"/>
      <c r="B41" s="147"/>
      <c r="C41" s="153"/>
      <c r="D41" s="154"/>
      <c r="E41" s="154"/>
      <c r="F41" s="155"/>
      <c r="G41" s="155"/>
      <c r="H41" s="157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  <c r="AL41" s="196"/>
      <c r="AM41" s="196"/>
      <c r="AN41" s="196"/>
      <c r="AO41" s="196"/>
      <c r="AP41" s="263"/>
      <c r="AQ41" s="214"/>
      <c r="AR41" s="255"/>
    </row>
    <row r="42" s="88" customFormat="1" ht="60" customHeight="1" spans="1:44">
      <c r="A42" s="147" t="str">
        <f>IFERROR(VLOOKUP(C42,排班请求!$B:$R,16,FALSE)&amp;"-"&amp;VLOOKUP(C42,排班请求!$B:$R,17,FALSE),"")</f>
        <v/>
      </c>
      <c r="B42" s="147"/>
      <c r="C42" s="148"/>
      <c r="D42" s="149"/>
      <c r="E42" s="149"/>
      <c r="F42" s="158"/>
      <c r="G42" s="158"/>
      <c r="H42" s="152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261"/>
      <c r="AQ42" s="262">
        <f t="shared" ref="AQ42:AQ46" si="8">COUNT(H42:AP42)/2</f>
        <v>0</v>
      </c>
      <c r="AR42" s="255"/>
    </row>
    <row r="43" s="88" customFormat="1" ht="60" customHeight="1" spans="1:44">
      <c r="A43" s="147"/>
      <c r="B43" s="147"/>
      <c r="C43" s="159"/>
      <c r="D43" s="160"/>
      <c r="E43" s="161"/>
      <c r="F43" s="162"/>
      <c r="G43" s="163"/>
      <c r="H43" s="157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196"/>
      <c r="AI43" s="196"/>
      <c r="AJ43" s="196"/>
      <c r="AK43" s="196"/>
      <c r="AL43" s="196"/>
      <c r="AM43" s="196"/>
      <c r="AN43" s="196"/>
      <c r="AO43" s="196"/>
      <c r="AP43" s="263"/>
      <c r="AQ43" s="264"/>
      <c r="AR43" s="255"/>
    </row>
    <row r="44" s="88" customFormat="1" ht="60" customHeight="1" spans="1:44">
      <c r="A44" s="147" t="str">
        <f>IFERROR(VLOOKUP(C44,排班请求!$B:$R,16,FALSE)&amp;"-"&amp;VLOOKUP(C44,排班请求!$B:$R,17,FALSE),"")</f>
        <v/>
      </c>
      <c r="B44" s="147"/>
      <c r="C44" s="153"/>
      <c r="D44" s="164"/>
      <c r="E44" s="149"/>
      <c r="F44" s="155"/>
      <c r="G44" s="165"/>
      <c r="H44" s="152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261"/>
      <c r="AQ44" s="262">
        <f t="shared" si="8"/>
        <v>0</v>
      </c>
      <c r="AR44" s="255"/>
    </row>
    <row r="45" s="88" customFormat="1" ht="60" customHeight="1" spans="1:44">
      <c r="A45" s="147"/>
      <c r="B45" s="147"/>
      <c r="C45" s="153"/>
      <c r="D45" s="154"/>
      <c r="E45" s="154"/>
      <c r="F45" s="155"/>
      <c r="G45" s="155"/>
      <c r="H45" s="157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  <c r="AO45" s="196"/>
      <c r="AP45" s="263"/>
      <c r="AQ45" s="214"/>
      <c r="AR45" s="255"/>
    </row>
    <row r="46" s="88" customFormat="1" ht="60" customHeight="1" spans="1:44">
      <c r="A46" s="147" t="str">
        <f>IFERROR(VLOOKUP(C46,排班请求!$B:$R,16,FALSE)&amp;"-"&amp;VLOOKUP(C46,排班请求!$B:$R,17,FALSE),"")</f>
        <v/>
      </c>
      <c r="B46" s="147"/>
      <c r="C46" s="148"/>
      <c r="D46" s="149"/>
      <c r="E46" s="149"/>
      <c r="F46" s="155"/>
      <c r="G46" s="155"/>
      <c r="H46" s="152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261"/>
      <c r="AQ46" s="262">
        <f t="shared" si="8"/>
        <v>0</v>
      </c>
      <c r="AR46" s="255"/>
    </row>
    <row r="47" s="88" customFormat="1" ht="60" customHeight="1" spans="1:44">
      <c r="A47" s="147"/>
      <c r="B47" s="147"/>
      <c r="C47" s="153"/>
      <c r="D47" s="154"/>
      <c r="E47" s="154"/>
      <c r="F47" s="155"/>
      <c r="G47" s="155"/>
      <c r="H47" s="157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6"/>
      <c r="Z47" s="196"/>
      <c r="AA47" s="196"/>
      <c r="AB47" s="196"/>
      <c r="AC47" s="196"/>
      <c r="AD47" s="196"/>
      <c r="AE47" s="196"/>
      <c r="AF47" s="196"/>
      <c r="AG47" s="196"/>
      <c r="AH47" s="196"/>
      <c r="AI47" s="196"/>
      <c r="AJ47" s="196"/>
      <c r="AK47" s="196"/>
      <c r="AL47" s="196"/>
      <c r="AM47" s="196"/>
      <c r="AN47" s="196"/>
      <c r="AO47" s="196"/>
      <c r="AP47" s="263"/>
      <c r="AQ47" s="214"/>
      <c r="AR47" s="255"/>
    </row>
    <row r="48" s="88" customFormat="1" ht="60" customHeight="1" spans="1:44">
      <c r="A48" s="147" t="str">
        <f>IFERROR(VLOOKUP(C48,排班请求!$B:$R,16,FALSE)&amp;"-"&amp;VLOOKUP(C48,排班请求!$B:$R,17,FALSE),"")</f>
        <v/>
      </c>
      <c r="B48" s="147"/>
      <c r="C48" s="148"/>
      <c r="D48" s="149"/>
      <c r="E48" s="149"/>
      <c r="F48" s="155"/>
      <c r="G48" s="155"/>
      <c r="H48" s="152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261"/>
      <c r="AQ48" s="262">
        <f t="shared" ref="AQ48:AQ52" si="9">COUNT(H48:AP48)/2</f>
        <v>0</v>
      </c>
      <c r="AR48" s="255"/>
    </row>
    <row r="49" s="88" customFormat="1" ht="60" customHeight="1" spans="1:44">
      <c r="A49" s="147"/>
      <c r="B49" s="147"/>
      <c r="C49" s="153"/>
      <c r="D49" s="154"/>
      <c r="E49" s="154"/>
      <c r="F49" s="155"/>
      <c r="G49" s="155"/>
      <c r="H49" s="157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263"/>
      <c r="AQ49" s="214"/>
      <c r="AR49" s="255"/>
    </row>
    <row r="50" s="88" customFormat="1" ht="60" customHeight="1" spans="1:44">
      <c r="A50" s="147" t="str">
        <f>IFERROR(VLOOKUP(C50,排班请求!$B:$R,16,FALSE)&amp;"-"&amp;VLOOKUP(C50,排班请求!$B:$R,17,FALSE),"")</f>
        <v/>
      </c>
      <c r="B50" s="147"/>
      <c r="C50" s="148"/>
      <c r="D50" s="149"/>
      <c r="E50" s="149"/>
      <c r="F50" s="155"/>
      <c r="G50" s="155"/>
      <c r="H50" s="152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261"/>
      <c r="AQ50" s="265">
        <f t="shared" si="9"/>
        <v>0</v>
      </c>
      <c r="AR50" s="255"/>
    </row>
    <row r="51" s="88" customFormat="1" ht="60" customHeight="1" spans="1:44">
      <c r="A51" s="147"/>
      <c r="B51" s="147"/>
      <c r="C51" s="153"/>
      <c r="D51" s="154"/>
      <c r="E51" s="154"/>
      <c r="F51" s="155"/>
      <c r="G51" s="155"/>
      <c r="H51" s="157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263"/>
      <c r="AQ51" s="266"/>
      <c r="AR51" s="267"/>
    </row>
    <row r="52" s="88" customFormat="1" ht="60" customHeight="1" spans="1:44">
      <c r="A52" s="147" t="str">
        <f>IFERROR(VLOOKUP(C52,排班请求!$B:$R,16,FALSE)&amp;"-"&amp;VLOOKUP(C52,排班请求!$B:$R,17,FALSE),"")</f>
        <v/>
      </c>
      <c r="B52" s="147"/>
      <c r="C52" s="148"/>
      <c r="D52" s="149"/>
      <c r="E52" s="149"/>
      <c r="F52" s="155"/>
      <c r="G52" s="158"/>
      <c r="H52" s="152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261"/>
      <c r="AQ52" s="102">
        <f t="shared" si="9"/>
        <v>0</v>
      </c>
      <c r="AR52" s="255"/>
    </row>
    <row r="53" s="88" customFormat="1" ht="60" customHeight="1" spans="1:44">
      <c r="A53" s="147"/>
      <c r="B53" s="147"/>
      <c r="C53" s="166"/>
      <c r="D53" s="167"/>
      <c r="E53" s="167"/>
      <c r="F53" s="168"/>
      <c r="G53" s="169"/>
      <c r="H53" s="170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  <c r="AO53" s="197"/>
      <c r="AP53" s="268"/>
      <c r="AQ53" s="269"/>
      <c r="AR53" s="255"/>
    </row>
    <row r="54" s="88" customFormat="1" ht="72" customHeight="1" spans="1:43">
      <c r="A54" s="89"/>
      <c r="B54" s="89"/>
      <c r="C54" s="171"/>
      <c r="D54" s="171"/>
      <c r="E54" s="171"/>
      <c r="F54" s="171"/>
      <c r="G54" s="171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1"/>
    </row>
    <row r="55" s="88" customFormat="1" ht="72" customHeight="1" spans="1:43">
      <c r="A55" s="89"/>
      <c r="B55" s="89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</row>
    <row r="56" s="88" customFormat="1" ht="72" customHeight="1" spans="1:43">
      <c r="A56" s="89"/>
      <c r="B56" s="89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>
        <v>2</v>
      </c>
      <c r="V56" s="171"/>
      <c r="W56" s="171">
        <v>1</v>
      </c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  <c r="AI56" s="171"/>
      <c r="AJ56" s="171"/>
      <c r="AK56" s="171"/>
      <c r="AL56" s="171"/>
      <c r="AM56" s="171"/>
      <c r="AN56" s="171"/>
      <c r="AO56" s="171"/>
      <c r="AP56" s="171"/>
      <c r="AQ56" s="171"/>
    </row>
    <row r="57" s="88" customFormat="1" ht="72" customHeight="1" spans="1:43">
      <c r="A57" s="89"/>
      <c r="B57" s="89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</row>
    <row r="58" s="88" customFormat="1" ht="72" customHeight="1" spans="1:43">
      <c r="A58" s="89"/>
      <c r="B58" s="89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>
        <v>1</v>
      </c>
      <c r="T58" s="171"/>
      <c r="U58" s="171"/>
      <c r="V58" s="171"/>
      <c r="W58" s="171">
        <v>2</v>
      </c>
      <c r="X58" s="171"/>
      <c r="Y58" s="171"/>
      <c r="Z58" s="171"/>
      <c r="AA58" s="171"/>
      <c r="AB58" s="171"/>
      <c r="AC58" s="171"/>
      <c r="AD58" s="171"/>
      <c r="AE58" s="171"/>
      <c r="AF58" s="171"/>
      <c r="AG58" s="171"/>
      <c r="AH58" s="171"/>
      <c r="AI58" s="171"/>
      <c r="AJ58" s="171"/>
      <c r="AK58" s="171"/>
      <c r="AL58" s="171"/>
      <c r="AM58" s="171"/>
      <c r="AN58" s="171"/>
      <c r="AO58" s="171"/>
      <c r="AP58" s="171"/>
      <c r="AQ58" s="171"/>
    </row>
    <row r="59" s="88" customFormat="1" ht="72" customHeight="1" spans="1:43">
      <c r="A59" s="89"/>
      <c r="B59" s="89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  <c r="AI59" s="171"/>
      <c r="AJ59" s="171"/>
      <c r="AK59" s="171"/>
      <c r="AL59" s="171"/>
      <c r="AM59" s="171"/>
      <c r="AN59" s="171"/>
      <c r="AO59" s="171"/>
      <c r="AP59" s="171"/>
      <c r="AQ59" s="171"/>
    </row>
    <row r="60" s="88" customFormat="1" ht="72" customHeight="1" spans="1:43">
      <c r="A60" s="89"/>
      <c r="B60" s="89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</row>
    <row r="61" s="88" customFormat="1" ht="72" customHeight="1" spans="1:43">
      <c r="A61" s="89"/>
      <c r="B61" s="89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71"/>
      <c r="AK61" s="171"/>
      <c r="AL61" s="171"/>
      <c r="AM61" s="171"/>
      <c r="AN61" s="171"/>
      <c r="AO61" s="171"/>
      <c r="AP61" s="171"/>
      <c r="AQ61" s="171"/>
    </row>
    <row r="62" s="88" customFormat="1" ht="72" customHeight="1" spans="1:43">
      <c r="A62" s="89"/>
      <c r="B62" s="89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  <c r="AD62" s="171"/>
      <c r="AE62" s="171"/>
      <c r="AF62" s="171"/>
      <c r="AG62" s="171"/>
      <c r="AH62" s="171"/>
      <c r="AI62" s="171"/>
      <c r="AJ62" s="171"/>
      <c r="AK62" s="171"/>
      <c r="AL62" s="171"/>
      <c r="AM62" s="171"/>
      <c r="AN62" s="171"/>
      <c r="AO62" s="171"/>
      <c r="AP62" s="171"/>
      <c r="AQ62" s="171"/>
    </row>
    <row r="63" s="88" customFormat="1" ht="72" customHeight="1" spans="1:43">
      <c r="A63" s="89"/>
      <c r="B63" s="89"/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</row>
    <row r="64" s="88" customFormat="1" ht="72" customHeight="1" spans="1:43">
      <c r="A64" s="89"/>
      <c r="B64" s="89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</row>
    <row r="65" s="88" customFormat="1" ht="72" customHeight="1" spans="1:43">
      <c r="A65" s="89"/>
      <c r="B65" s="89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71"/>
      <c r="AK65" s="171"/>
      <c r="AL65" s="171"/>
      <c r="AM65" s="171"/>
      <c r="AN65" s="171"/>
      <c r="AO65" s="171"/>
      <c r="AP65" s="171"/>
      <c r="AQ65" s="171"/>
    </row>
    <row r="66" s="88" customFormat="1" ht="72" customHeight="1" spans="1:43">
      <c r="A66" s="89"/>
      <c r="B66" s="89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</row>
    <row r="67" s="88" customFormat="1" ht="72" customHeight="1" spans="1:43">
      <c r="A67" s="89"/>
      <c r="B67" s="89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  <c r="AQ67" s="171"/>
    </row>
    <row r="68" s="88" customFormat="1" ht="72" customHeight="1" spans="1:43">
      <c r="A68" s="89"/>
      <c r="B68" s="89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</row>
    <row r="69" s="88" customFormat="1" ht="72" customHeight="1" spans="1:43">
      <c r="A69" s="89"/>
      <c r="B69" s="89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  <c r="AI69" s="171"/>
      <c r="AJ69" s="171"/>
      <c r="AK69" s="171"/>
      <c r="AL69" s="171"/>
      <c r="AM69" s="171"/>
      <c r="AN69" s="171"/>
      <c r="AO69" s="171"/>
      <c r="AP69" s="171"/>
      <c r="AQ69" s="171"/>
    </row>
    <row r="70" s="88" customFormat="1" ht="72" customHeight="1" spans="1:43">
      <c r="A70" s="89"/>
      <c r="B70" s="89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</row>
    <row r="71" s="88" customFormat="1" ht="72" customHeight="1" spans="1:43">
      <c r="A71" s="89"/>
      <c r="B71" s="89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</row>
    <row r="72" s="88" customFormat="1" ht="72" customHeight="1" spans="1:43">
      <c r="A72" s="89"/>
      <c r="B72" s="89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</row>
    <row r="73" s="88" customFormat="1" ht="72" customHeight="1" spans="1:43">
      <c r="A73" s="89"/>
      <c r="B73" s="89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</row>
    <row r="74" s="88" customFormat="1" ht="72" customHeight="1" spans="1:43">
      <c r="A74" s="89"/>
      <c r="B74" s="89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</row>
    <row r="75" s="88" customFormat="1" ht="72" customHeight="1" spans="1:43">
      <c r="A75" s="89"/>
      <c r="B75" s="89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</row>
    <row r="76" s="88" customFormat="1" ht="72" customHeight="1" spans="1:43">
      <c r="A76" s="89"/>
      <c r="B76" s="89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</row>
    <row r="77" s="88" customFormat="1" ht="72" customHeight="1" spans="1:43">
      <c r="A77" s="89"/>
      <c r="B77" s="89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</row>
    <row r="78" s="88" customFormat="1" ht="72" customHeight="1" spans="1:43">
      <c r="A78" s="89"/>
      <c r="B78" s="89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</row>
    <row r="79" s="88" customFormat="1" ht="72" customHeight="1" spans="1:43">
      <c r="A79" s="89"/>
      <c r="B79" s="89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</row>
    <row r="80" s="88" customFormat="1" ht="72" customHeight="1" spans="1:43">
      <c r="A80" s="89"/>
      <c r="B80" s="89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</row>
    <row r="81" s="88" customFormat="1" ht="72" customHeight="1" spans="1:43">
      <c r="A81" s="89"/>
      <c r="B81" s="89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</row>
    <row r="82" s="88" customFormat="1" ht="72" customHeight="1" spans="1:43">
      <c r="A82" s="89"/>
      <c r="B82" s="89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</row>
    <row r="83" s="88" customFormat="1" ht="72" customHeight="1" spans="1:43">
      <c r="A83" s="89"/>
      <c r="B83" s="89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</row>
    <row r="84" s="88" customFormat="1" ht="72" customHeight="1" spans="1:43">
      <c r="A84" s="89"/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</row>
    <row r="85" s="88" customFormat="1" ht="72" customHeight="1" spans="1:43">
      <c r="A85" s="89"/>
      <c r="B85" s="89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</row>
    <row r="86" s="88" customFormat="1" ht="72" customHeight="1" spans="1:43">
      <c r="A86" s="89"/>
      <c r="B86" s="89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</row>
    <row r="87" s="88" customFormat="1" ht="72" customHeight="1" spans="1:43">
      <c r="A87" s="89"/>
      <c r="B87" s="89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</row>
  </sheetData>
  <mergeCells count="144">
    <mergeCell ref="C1:F1"/>
    <mergeCell ref="G1:H1"/>
    <mergeCell ref="K1:AI1"/>
    <mergeCell ref="AL1:AO1"/>
    <mergeCell ref="C2:E2"/>
    <mergeCell ref="F2:H2"/>
    <mergeCell ref="AL2:AN2"/>
    <mergeCell ref="AO2:AQ2"/>
    <mergeCell ref="C3:E3"/>
    <mergeCell ref="F3:H3"/>
    <mergeCell ref="AL3:AN3"/>
    <mergeCell ref="AO3:AQ3"/>
    <mergeCell ref="C4:E4"/>
    <mergeCell ref="F4:H4"/>
    <mergeCell ref="M4:V4"/>
    <mergeCell ref="Z4:AB4"/>
    <mergeCell ref="AC4:AE4"/>
    <mergeCell ref="AF4:AH4"/>
    <mergeCell ref="AL4:AN4"/>
    <mergeCell ref="AO4:AQ4"/>
    <mergeCell ref="C5:E5"/>
    <mergeCell ref="F5:H5"/>
    <mergeCell ref="M5:V5"/>
    <mergeCell ref="Z5:AB5"/>
    <mergeCell ref="AC5:AE5"/>
    <mergeCell ref="AF5:AH5"/>
    <mergeCell ref="AL5:AN5"/>
    <mergeCell ref="AO5:AQ5"/>
    <mergeCell ref="C6:E6"/>
    <mergeCell ref="F6:H6"/>
    <mergeCell ref="M6:V6"/>
    <mergeCell ref="Z6:AB6"/>
    <mergeCell ref="AC6:AE6"/>
    <mergeCell ref="AF6:AH6"/>
    <mergeCell ref="AL6:AN6"/>
    <mergeCell ref="AO6:AQ6"/>
    <mergeCell ref="C7:E7"/>
    <mergeCell ref="F7:H7"/>
    <mergeCell ref="M7:V7"/>
    <mergeCell ref="Z7:AB7"/>
    <mergeCell ref="AC7:AE7"/>
    <mergeCell ref="AF7:AH7"/>
    <mergeCell ref="AL7:AN7"/>
    <mergeCell ref="AO7:AQ7"/>
    <mergeCell ref="C8:E8"/>
    <mergeCell ref="F8:H8"/>
    <mergeCell ref="Z8:AB8"/>
    <mergeCell ref="AC8:AE8"/>
    <mergeCell ref="AF8:AH8"/>
    <mergeCell ref="AL8:AN8"/>
    <mergeCell ref="AO8:AQ8"/>
    <mergeCell ref="D9:E9"/>
    <mergeCell ref="F9:H9"/>
    <mergeCell ref="D10:E10"/>
    <mergeCell ref="F10:G10"/>
    <mergeCell ref="C11:G11"/>
    <mergeCell ref="C12:G12"/>
    <mergeCell ref="C13:G13"/>
    <mergeCell ref="C14:G14"/>
    <mergeCell ref="C15:G15"/>
    <mergeCell ref="C16:G16"/>
    <mergeCell ref="A17:B17"/>
    <mergeCell ref="C17:E17"/>
    <mergeCell ref="F17:G17"/>
    <mergeCell ref="A11:A12"/>
    <mergeCell ref="A13:A14"/>
    <mergeCell ref="A15:A16"/>
    <mergeCell ref="B11:B12"/>
    <mergeCell ref="B13:B14"/>
    <mergeCell ref="B15:B16"/>
    <mergeCell ref="AQ18:AQ19"/>
    <mergeCell ref="AQ20:AQ21"/>
    <mergeCell ref="AQ22:AQ23"/>
    <mergeCell ref="AQ24:AQ25"/>
    <mergeCell ref="AQ26:AQ27"/>
    <mergeCell ref="AQ28:AQ29"/>
    <mergeCell ref="AQ30:AQ31"/>
    <mergeCell ref="AQ32:AQ33"/>
    <mergeCell ref="AQ34:AQ35"/>
    <mergeCell ref="AQ36:AQ37"/>
    <mergeCell ref="AQ38:AQ39"/>
    <mergeCell ref="AQ40:AQ41"/>
    <mergeCell ref="AQ42:AQ43"/>
    <mergeCell ref="AQ44:AQ45"/>
    <mergeCell ref="AQ46:AQ47"/>
    <mergeCell ref="AQ48:AQ49"/>
    <mergeCell ref="AQ50:AQ51"/>
    <mergeCell ref="AQ52:AQ53"/>
    <mergeCell ref="L2:V3"/>
    <mergeCell ref="Z2:AH3"/>
    <mergeCell ref="A18:B19"/>
    <mergeCell ref="C18:E19"/>
    <mergeCell ref="F18:G19"/>
    <mergeCell ref="A20:B21"/>
    <mergeCell ref="C20:E21"/>
    <mergeCell ref="F20:G21"/>
    <mergeCell ref="A22:B23"/>
    <mergeCell ref="C22:E23"/>
    <mergeCell ref="F22:G23"/>
    <mergeCell ref="A24:B25"/>
    <mergeCell ref="C24:E25"/>
    <mergeCell ref="F24:G25"/>
    <mergeCell ref="A26:B27"/>
    <mergeCell ref="C26:E27"/>
    <mergeCell ref="F26:G27"/>
    <mergeCell ref="A28:B29"/>
    <mergeCell ref="C28:E29"/>
    <mergeCell ref="F28:G29"/>
    <mergeCell ref="A30:B31"/>
    <mergeCell ref="C30:E31"/>
    <mergeCell ref="F30:G31"/>
    <mergeCell ref="A32:B33"/>
    <mergeCell ref="C32:E33"/>
    <mergeCell ref="F32:G33"/>
    <mergeCell ref="A34:B35"/>
    <mergeCell ref="C34:E35"/>
    <mergeCell ref="F34:G35"/>
    <mergeCell ref="A36:B37"/>
    <mergeCell ref="C36:E37"/>
    <mergeCell ref="F36:G37"/>
    <mergeCell ref="A38:B39"/>
    <mergeCell ref="C38:E39"/>
    <mergeCell ref="F38:G39"/>
    <mergeCell ref="A40:B41"/>
    <mergeCell ref="C40:E41"/>
    <mergeCell ref="F40:G41"/>
    <mergeCell ref="A42:B43"/>
    <mergeCell ref="C42:E43"/>
    <mergeCell ref="F42:G43"/>
    <mergeCell ref="A44:B45"/>
    <mergeCell ref="C44:E45"/>
    <mergeCell ref="F44:G45"/>
    <mergeCell ref="A46:B47"/>
    <mergeCell ref="C46:E47"/>
    <mergeCell ref="F46:G47"/>
    <mergeCell ref="A48:B49"/>
    <mergeCell ref="C48:E49"/>
    <mergeCell ref="F48:G49"/>
    <mergeCell ref="A50:B51"/>
    <mergeCell ref="C50:E51"/>
    <mergeCell ref="F50:G51"/>
    <mergeCell ref="A52:B53"/>
    <mergeCell ref="C52:E53"/>
    <mergeCell ref="F52:G53"/>
  </mergeCells>
  <conditionalFormatting sqref="H21:AP21">
    <cfRule type="cellIs" dxfId="0" priority="51" operator="equal">
      <formula>1</formula>
    </cfRule>
    <cfRule type="cellIs" dxfId="1" priority="50" operator="equal">
      <formula>2</formula>
    </cfRule>
    <cfRule type="cellIs" dxfId="2" priority="49" operator="equal">
      <formula>3</formula>
    </cfRule>
  </conditionalFormatting>
  <conditionalFormatting sqref="H23:AP23">
    <cfRule type="cellIs" dxfId="0" priority="48" operator="equal">
      <formula>1</formula>
    </cfRule>
    <cfRule type="cellIs" dxfId="1" priority="47" operator="equal">
      <formula>2</formula>
    </cfRule>
    <cfRule type="cellIs" dxfId="2" priority="46" operator="equal">
      <formula>3</formula>
    </cfRule>
  </conditionalFormatting>
  <conditionalFormatting sqref="H25:AP25">
    <cfRule type="cellIs" dxfId="0" priority="45" operator="equal">
      <formula>1</formula>
    </cfRule>
    <cfRule type="cellIs" dxfId="1" priority="44" operator="equal">
      <formula>2</formula>
    </cfRule>
    <cfRule type="cellIs" dxfId="2" priority="43" operator="equal">
      <formula>3</formula>
    </cfRule>
  </conditionalFormatting>
  <conditionalFormatting sqref="H27:AP27">
    <cfRule type="cellIs" dxfId="0" priority="42" operator="equal">
      <formula>1</formula>
    </cfRule>
    <cfRule type="cellIs" dxfId="1" priority="41" operator="equal">
      <formula>2</formula>
    </cfRule>
    <cfRule type="cellIs" dxfId="2" priority="40" operator="equal">
      <formula>3</formula>
    </cfRule>
  </conditionalFormatting>
  <conditionalFormatting sqref="H29:AP29">
    <cfRule type="cellIs" dxfId="0" priority="39" operator="equal">
      <formula>1</formula>
    </cfRule>
    <cfRule type="cellIs" dxfId="1" priority="38" operator="equal">
      <formula>2</formula>
    </cfRule>
    <cfRule type="cellIs" dxfId="2" priority="37" operator="equal">
      <formula>3</formula>
    </cfRule>
  </conditionalFormatting>
  <conditionalFormatting sqref="H31:AP31">
    <cfRule type="cellIs" dxfId="0" priority="36" operator="equal">
      <formula>1</formula>
    </cfRule>
    <cfRule type="cellIs" dxfId="1" priority="35" operator="equal">
      <formula>2</formula>
    </cfRule>
    <cfRule type="cellIs" dxfId="2" priority="34" operator="equal">
      <formula>3</formula>
    </cfRule>
  </conditionalFormatting>
  <conditionalFormatting sqref="H33:AP33">
    <cfRule type="cellIs" dxfId="0" priority="33" operator="equal">
      <formula>1</formula>
    </cfRule>
    <cfRule type="cellIs" dxfId="1" priority="32" operator="equal">
      <formula>2</formula>
    </cfRule>
    <cfRule type="cellIs" dxfId="2" priority="31" operator="equal">
      <formula>3</formula>
    </cfRule>
  </conditionalFormatting>
  <conditionalFormatting sqref="H35:AP35">
    <cfRule type="cellIs" dxfId="0" priority="30" operator="equal">
      <formula>1</formula>
    </cfRule>
    <cfRule type="cellIs" dxfId="1" priority="29" operator="equal">
      <formula>2</formula>
    </cfRule>
    <cfRule type="cellIs" dxfId="2" priority="28" operator="equal">
      <formula>3</formula>
    </cfRule>
  </conditionalFormatting>
  <conditionalFormatting sqref="H37:AP37">
    <cfRule type="cellIs" dxfId="0" priority="27" operator="equal">
      <formula>1</formula>
    </cfRule>
    <cfRule type="cellIs" dxfId="1" priority="26" operator="equal">
      <formula>2</formula>
    </cfRule>
    <cfRule type="cellIs" dxfId="2" priority="25" operator="equal">
      <formula>3</formula>
    </cfRule>
  </conditionalFormatting>
  <conditionalFormatting sqref="H39:AP39">
    <cfRule type="cellIs" dxfId="0" priority="24" operator="equal">
      <formula>1</formula>
    </cfRule>
    <cfRule type="cellIs" dxfId="1" priority="23" operator="equal">
      <formula>2</formula>
    </cfRule>
    <cfRule type="cellIs" dxfId="2" priority="22" operator="equal">
      <formula>3</formula>
    </cfRule>
  </conditionalFormatting>
  <conditionalFormatting sqref="H41:AP41">
    <cfRule type="cellIs" dxfId="0" priority="21" operator="equal">
      <formula>1</formula>
    </cfRule>
    <cfRule type="cellIs" dxfId="1" priority="20" operator="equal">
      <formula>2</formula>
    </cfRule>
    <cfRule type="cellIs" dxfId="2" priority="19" operator="equal">
      <formula>3</formula>
    </cfRule>
  </conditionalFormatting>
  <conditionalFormatting sqref="H43:AP43">
    <cfRule type="cellIs" dxfId="0" priority="18" operator="equal">
      <formula>1</formula>
    </cfRule>
    <cfRule type="cellIs" dxfId="1" priority="17" operator="equal">
      <formula>2</formula>
    </cfRule>
    <cfRule type="cellIs" dxfId="2" priority="16" operator="equal">
      <formula>3</formula>
    </cfRule>
  </conditionalFormatting>
  <conditionalFormatting sqref="H45:AP45">
    <cfRule type="cellIs" dxfId="0" priority="15" operator="equal">
      <formula>1</formula>
    </cfRule>
    <cfRule type="cellIs" dxfId="1" priority="14" operator="equal">
      <formula>2</formula>
    </cfRule>
    <cfRule type="cellIs" dxfId="2" priority="13" operator="equal">
      <formula>3</formula>
    </cfRule>
  </conditionalFormatting>
  <conditionalFormatting sqref="H47:AP47">
    <cfRule type="cellIs" dxfId="0" priority="12" operator="equal">
      <formula>1</formula>
    </cfRule>
    <cfRule type="cellIs" dxfId="1" priority="11" operator="equal">
      <formula>2</formula>
    </cfRule>
    <cfRule type="cellIs" dxfId="2" priority="10" operator="equal">
      <formula>3</formula>
    </cfRule>
  </conditionalFormatting>
  <conditionalFormatting sqref="H49:AP49">
    <cfRule type="cellIs" dxfId="0" priority="9" operator="equal">
      <formula>1</formula>
    </cfRule>
    <cfRule type="cellIs" dxfId="1" priority="8" operator="equal">
      <formula>2</formula>
    </cfRule>
    <cfRule type="cellIs" dxfId="2" priority="7" operator="equal">
      <formula>3</formula>
    </cfRule>
  </conditionalFormatting>
  <conditionalFormatting sqref="H51:AP51">
    <cfRule type="cellIs" dxfId="0" priority="6" operator="equal">
      <formula>1</formula>
    </cfRule>
    <cfRule type="cellIs" dxfId="1" priority="5" operator="equal">
      <formula>2</formula>
    </cfRule>
    <cfRule type="cellIs" dxfId="2" priority="4" operator="equal">
      <formula>3</formula>
    </cfRule>
  </conditionalFormatting>
  <conditionalFormatting sqref="H53:AP53">
    <cfRule type="cellIs" dxfId="0" priority="3" operator="equal">
      <formula>1</formula>
    </cfRule>
    <cfRule type="cellIs" dxfId="1" priority="2" operator="equal">
      <formula>2</formula>
    </cfRule>
    <cfRule type="cellIs" dxfId="2" priority="1" operator="equal">
      <formula>3</formula>
    </cfRule>
  </conditionalFormatting>
  <conditionalFormatting sqref="H18:AP19">
    <cfRule type="cellIs" dxfId="0" priority="57" operator="equal">
      <formula>1</formula>
    </cfRule>
    <cfRule type="cellIs" dxfId="1" priority="56" operator="equal">
      <formula>2</formula>
    </cfRule>
    <cfRule type="cellIs" dxfId="2" priority="55" operator="equal">
      <formula>3</formula>
    </cfRule>
  </conditionalFormatting>
  <conditionalFormatting sqref="H20:AP20 H22:AP22 H24:AP24 H26:AP26 H28:AP28 H30:AP30 H32:AP32 H34:AP34 H36:AP36 H38:AP38 H40:AP40 H42:AP42 H44:AP44 H46:AP46 H48:AP48 H50:AP50 H52:AP52">
    <cfRule type="cellIs" dxfId="0" priority="54" operator="equal">
      <formula>1</formula>
    </cfRule>
    <cfRule type="cellIs" dxfId="1" priority="53" operator="equal">
      <formula>2</formula>
    </cfRule>
    <cfRule type="cellIs" dxfId="2" priority="52" operator="equal">
      <formula>3</formula>
    </cfRule>
  </conditionalFormatting>
  <dataValidations count="3">
    <dataValidation type="list" allowBlank="1" showInputMessage="1" showErrorMessage="1" sqref="H19:AP19 H21:AP21 H23:AP23 H25:AP25 H27:AP27 H29:AP29 H31:AP31 H33:AP33 H35:AP35 H37:AP37 H39:AP39 H41:AP41 H43:AP43 H45:AP45 H47:AP47 H49:AP49 H51:AP51 H53:AP53">
      <formula1>工时配置!$BD$4:$BD$30</formula1>
    </dataValidation>
    <dataValidation type="list" allowBlank="1" showInputMessage="1" showErrorMessage="1" sqref="C18:E53">
      <formula1>排班请求!$B$6:$B$26</formula1>
    </dataValidation>
    <dataValidation type="list" allowBlank="1" showInputMessage="1" sqref="F48:G49">
      <formula1>"服务,汇传,外卖,泊位,凉菜,分凉菜,开早,发起,调理,品管,炒制,生产,洗碗,日清,周清,打烊,预烊,训练,收货,盘点,派单"</formula1>
    </dataValidation>
  </dataValidations>
  <pageMargins left="0.432638888888889" right="0.118055555555556" top="0.235416666666667" bottom="0.275" header="0.15625" footer="0.196527777777778"/>
  <pageSetup paperSize="9" scale="2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B1:O92"/>
  <sheetViews>
    <sheetView showGridLines="0" workbookViewId="0">
      <pane xSplit="2" ySplit="3" topLeftCell="C13" activePane="bottomRight" state="frozen"/>
      <selection/>
      <selection pane="topRight"/>
      <selection pane="bottomLeft"/>
      <selection pane="bottomRight" activeCell="N17" sqref="N17"/>
    </sheetView>
  </sheetViews>
  <sheetFormatPr defaultColWidth="9" defaultRowHeight="22" customHeight="1"/>
  <cols>
    <col min="1" max="1" width="1.375" style="76" customWidth="1"/>
    <col min="2" max="2" width="9.375" style="77" customWidth="1"/>
    <col min="3" max="3" width="9.75" style="77"/>
    <col min="4" max="10" width="9" style="77"/>
    <col min="11" max="11" width="9.5" style="77" customWidth="1"/>
    <col min="12" max="12" width="1.875" style="76" customWidth="1"/>
    <col min="13" max="13" width="10.75" style="78" customWidth="1"/>
    <col min="14" max="14" width="10.375" style="78" customWidth="1"/>
    <col min="15" max="16384" width="9" style="76"/>
  </cols>
  <sheetData>
    <row r="1" customHeight="1" spans="2:14">
      <c r="B1" s="79" t="s">
        <v>160</v>
      </c>
      <c r="C1" s="79"/>
      <c r="D1" s="79"/>
      <c r="E1" s="79"/>
      <c r="F1" s="79"/>
      <c r="G1" s="79"/>
      <c r="H1" s="79"/>
      <c r="I1" s="79"/>
      <c r="J1" s="79"/>
      <c r="K1" s="79"/>
      <c r="L1" s="82"/>
      <c r="M1" s="83" t="s">
        <v>161</v>
      </c>
      <c r="N1" s="83"/>
    </row>
    <row r="2" customHeight="1" spans="2:14">
      <c r="B2" s="79"/>
      <c r="C2" s="79"/>
      <c r="D2" s="79"/>
      <c r="E2" s="79"/>
      <c r="F2" s="79"/>
      <c r="G2" s="79"/>
      <c r="H2" s="79"/>
      <c r="I2" s="79"/>
      <c r="J2" s="79"/>
      <c r="K2" s="79"/>
      <c r="L2" s="82"/>
      <c r="M2" s="83"/>
      <c r="N2" s="83"/>
    </row>
    <row r="3" customHeight="1" spans="2:15">
      <c r="B3" s="80" t="s">
        <v>99</v>
      </c>
      <c r="C3" s="80" t="s">
        <v>162</v>
      </c>
      <c r="D3" s="80" t="s">
        <v>102</v>
      </c>
      <c r="E3" s="80" t="s">
        <v>103</v>
      </c>
      <c r="F3" s="80" t="s">
        <v>104</v>
      </c>
      <c r="G3" s="80" t="s">
        <v>105</v>
      </c>
      <c r="H3" s="80" t="s">
        <v>106</v>
      </c>
      <c r="I3" s="80" t="s">
        <v>107</v>
      </c>
      <c r="J3" s="80" t="s">
        <v>108</v>
      </c>
      <c r="K3" s="80" t="s">
        <v>46</v>
      </c>
      <c r="L3" s="82"/>
      <c r="M3" s="83"/>
      <c r="N3" s="83"/>
      <c r="O3" s="82"/>
    </row>
    <row r="4" customHeight="1" spans="2:15">
      <c r="B4" s="81" t="str">
        <f>排班请求!B6</f>
        <v>姓名1</v>
      </c>
      <c r="C4" s="81">
        <f>IFERROR(VLOOKUP(B4,M:N,2,FALSE),0)</f>
        <v>0</v>
      </c>
      <c r="D4" s="81">
        <f>排班请求!AA6</f>
        <v>10</v>
      </c>
      <c r="E4" s="81">
        <f>排班请求!AB6</f>
        <v>0</v>
      </c>
      <c r="F4" s="81">
        <f>排班请求!AC6</f>
        <v>0</v>
      </c>
      <c r="G4" s="81">
        <f>排班请求!AD6</f>
        <v>0</v>
      </c>
      <c r="H4" s="81">
        <f>排班请求!AE6</f>
        <v>0</v>
      </c>
      <c r="I4" s="81">
        <f>排班请求!AF6</f>
        <v>0</v>
      </c>
      <c r="J4" s="81">
        <f>排班请求!AG6</f>
        <v>0</v>
      </c>
      <c r="K4" s="84">
        <f>SUM(C4:J4)</f>
        <v>10</v>
      </c>
      <c r="M4" s="85" t="s">
        <v>99</v>
      </c>
      <c r="N4" s="85" t="s">
        <v>163</v>
      </c>
      <c r="O4" s="82"/>
    </row>
    <row r="5" customHeight="1" spans="2:15">
      <c r="B5" s="81" t="str">
        <f>排班请求!B7</f>
        <v>姓名2</v>
      </c>
      <c r="C5" s="81">
        <f t="shared" ref="C5:C36" si="0">IFERROR(VLOOKUP(B5,M:N,2,FALSE),0)</f>
        <v>0</v>
      </c>
      <c r="D5" s="81">
        <f>排班请求!AA7</f>
        <v>10</v>
      </c>
      <c r="E5" s="81">
        <f>排班请求!AB7</f>
        <v>0</v>
      </c>
      <c r="F5" s="81">
        <f>排班请求!AC7</f>
        <v>0</v>
      </c>
      <c r="G5" s="81">
        <f>排班请求!AD7</f>
        <v>0</v>
      </c>
      <c r="H5" s="81">
        <f>排班请求!AE7</f>
        <v>0</v>
      </c>
      <c r="I5" s="81">
        <f>排班请求!AF7</f>
        <v>0</v>
      </c>
      <c r="J5" s="81">
        <f>排班请求!AG7</f>
        <v>0</v>
      </c>
      <c r="K5" s="84">
        <f t="shared" ref="K5:K36" si="1">SUM(C5:J5)</f>
        <v>10</v>
      </c>
      <c r="M5" s="86"/>
      <c r="N5" s="86"/>
      <c r="O5" s="82"/>
    </row>
    <row r="6" customHeight="1" spans="2:15">
      <c r="B6" s="81">
        <f>排班请求!B8</f>
        <v>0</v>
      </c>
      <c r="C6" s="81">
        <f t="shared" si="0"/>
        <v>0</v>
      </c>
      <c r="D6" s="81">
        <f>排班请求!AA8</f>
        <v>0</v>
      </c>
      <c r="E6" s="81">
        <f>排班请求!AB8</f>
        <v>0</v>
      </c>
      <c r="F6" s="81">
        <f>排班请求!AC8</f>
        <v>0</v>
      </c>
      <c r="G6" s="81">
        <f>排班请求!AD8</f>
        <v>0</v>
      </c>
      <c r="H6" s="81">
        <f>排班请求!AE8</f>
        <v>0</v>
      </c>
      <c r="I6" s="81">
        <f>排班请求!AF8</f>
        <v>0</v>
      </c>
      <c r="J6" s="81">
        <f>排班请求!AG8</f>
        <v>0</v>
      </c>
      <c r="K6" s="84">
        <f t="shared" si="1"/>
        <v>0</v>
      </c>
      <c r="M6" s="86"/>
      <c r="N6" s="86"/>
      <c r="O6" s="82"/>
    </row>
    <row r="7" customHeight="1" spans="2:15">
      <c r="B7" s="81">
        <f>排班请求!B9</f>
        <v>0</v>
      </c>
      <c r="C7" s="81">
        <f t="shared" si="0"/>
        <v>0</v>
      </c>
      <c r="D7" s="81">
        <f>排班请求!AA9</f>
        <v>0</v>
      </c>
      <c r="E7" s="81">
        <f>排班请求!AB9</f>
        <v>0</v>
      </c>
      <c r="F7" s="81">
        <f>排班请求!AC9</f>
        <v>0</v>
      </c>
      <c r="G7" s="81">
        <f>排班请求!AD9</f>
        <v>0</v>
      </c>
      <c r="H7" s="81">
        <f>排班请求!AE9</f>
        <v>0</v>
      </c>
      <c r="I7" s="81">
        <f>排班请求!AF9</f>
        <v>0</v>
      </c>
      <c r="J7" s="81">
        <f>排班请求!AG9</f>
        <v>0</v>
      </c>
      <c r="K7" s="84">
        <f t="shared" si="1"/>
        <v>0</v>
      </c>
      <c r="M7" s="86"/>
      <c r="N7" s="86"/>
      <c r="O7" s="82"/>
    </row>
    <row r="8" customHeight="1" spans="2:15">
      <c r="B8" s="81">
        <f>排班请求!B10</f>
        <v>0</v>
      </c>
      <c r="C8" s="81">
        <f t="shared" si="0"/>
        <v>0</v>
      </c>
      <c r="D8" s="81">
        <f>排班请求!AA10</f>
        <v>0</v>
      </c>
      <c r="E8" s="81">
        <f>排班请求!AB10</f>
        <v>0</v>
      </c>
      <c r="F8" s="81">
        <f>排班请求!AC10</f>
        <v>0</v>
      </c>
      <c r="G8" s="81">
        <f>排班请求!AD10</f>
        <v>0</v>
      </c>
      <c r="H8" s="81">
        <f>排班请求!AE10</f>
        <v>0</v>
      </c>
      <c r="I8" s="81">
        <f>排班请求!AF10</f>
        <v>0</v>
      </c>
      <c r="J8" s="81">
        <f>排班请求!AG10</f>
        <v>0</v>
      </c>
      <c r="K8" s="84">
        <f t="shared" si="1"/>
        <v>0</v>
      </c>
      <c r="M8" s="86"/>
      <c r="N8" s="86"/>
      <c r="O8" s="82"/>
    </row>
    <row r="9" customHeight="1" spans="2:15">
      <c r="B9" s="81">
        <f>排班请求!B11</f>
        <v>0</v>
      </c>
      <c r="C9" s="81">
        <f t="shared" si="0"/>
        <v>0</v>
      </c>
      <c r="D9" s="81">
        <f>排班请求!AA11</f>
        <v>0</v>
      </c>
      <c r="E9" s="81">
        <f>排班请求!AB11</f>
        <v>0</v>
      </c>
      <c r="F9" s="81">
        <f>排班请求!AC11</f>
        <v>0</v>
      </c>
      <c r="G9" s="81">
        <f>排班请求!AD11</f>
        <v>0</v>
      </c>
      <c r="H9" s="81">
        <f>排班请求!AE11</f>
        <v>0</v>
      </c>
      <c r="I9" s="81">
        <f>排班请求!AF11</f>
        <v>0</v>
      </c>
      <c r="J9" s="81">
        <f>排班请求!AG11</f>
        <v>0</v>
      </c>
      <c r="K9" s="84">
        <f t="shared" si="1"/>
        <v>0</v>
      </c>
      <c r="M9" s="86"/>
      <c r="N9" s="86"/>
      <c r="O9" s="82"/>
    </row>
    <row r="10" customHeight="1" spans="2:15">
      <c r="B10" s="81">
        <f>排班请求!B12</f>
        <v>0</v>
      </c>
      <c r="C10" s="81">
        <f t="shared" si="0"/>
        <v>0</v>
      </c>
      <c r="D10" s="81">
        <f>排班请求!AA12</f>
        <v>0</v>
      </c>
      <c r="E10" s="81">
        <f>排班请求!AB12</f>
        <v>0</v>
      </c>
      <c r="F10" s="81">
        <f>排班请求!AC12</f>
        <v>0</v>
      </c>
      <c r="G10" s="81">
        <f>排班请求!AD12</f>
        <v>0</v>
      </c>
      <c r="H10" s="81">
        <f>排班请求!AE12</f>
        <v>0</v>
      </c>
      <c r="I10" s="81">
        <f>排班请求!AF12</f>
        <v>0</v>
      </c>
      <c r="J10" s="81">
        <f>排班请求!AG12</f>
        <v>0</v>
      </c>
      <c r="K10" s="84">
        <f t="shared" si="1"/>
        <v>0</v>
      </c>
      <c r="M10" s="86"/>
      <c r="N10" s="86"/>
      <c r="O10" s="82"/>
    </row>
    <row r="11" customHeight="1" spans="2:15">
      <c r="B11" s="81">
        <f>排班请求!B13</f>
        <v>0</v>
      </c>
      <c r="C11" s="81">
        <f t="shared" si="0"/>
        <v>0</v>
      </c>
      <c r="D11" s="81">
        <f>排班请求!AA13</f>
        <v>0</v>
      </c>
      <c r="E11" s="81">
        <f>排班请求!AB13</f>
        <v>0</v>
      </c>
      <c r="F11" s="81">
        <f>排班请求!AC13</f>
        <v>0</v>
      </c>
      <c r="G11" s="81">
        <f>排班请求!AD13</f>
        <v>0</v>
      </c>
      <c r="H11" s="81">
        <f>排班请求!AE13</f>
        <v>0</v>
      </c>
      <c r="I11" s="81">
        <f>排班请求!AF13</f>
        <v>0</v>
      </c>
      <c r="J11" s="81">
        <f>排班请求!AG13</f>
        <v>0</v>
      </c>
      <c r="K11" s="84">
        <f t="shared" si="1"/>
        <v>0</v>
      </c>
      <c r="M11" s="86"/>
      <c r="N11" s="86"/>
      <c r="O11" s="82"/>
    </row>
    <row r="12" customHeight="1" spans="2:15">
      <c r="B12" s="81">
        <f>排班请求!B14</f>
        <v>0</v>
      </c>
      <c r="C12" s="81">
        <f t="shared" si="0"/>
        <v>0</v>
      </c>
      <c r="D12" s="81">
        <f>排班请求!AA14</f>
        <v>0</v>
      </c>
      <c r="E12" s="81">
        <f>排班请求!AB14</f>
        <v>0</v>
      </c>
      <c r="F12" s="81">
        <f>排班请求!AC14</f>
        <v>0</v>
      </c>
      <c r="G12" s="81">
        <f>排班请求!AD14</f>
        <v>0</v>
      </c>
      <c r="H12" s="81">
        <f>排班请求!AE14</f>
        <v>0</v>
      </c>
      <c r="I12" s="81">
        <f>排班请求!AF14</f>
        <v>0</v>
      </c>
      <c r="J12" s="81">
        <f>排班请求!AG14</f>
        <v>0</v>
      </c>
      <c r="K12" s="84">
        <f t="shared" si="1"/>
        <v>0</v>
      </c>
      <c r="M12" s="86"/>
      <c r="N12" s="86"/>
      <c r="O12" s="82"/>
    </row>
    <row r="13" customHeight="1" spans="2:15">
      <c r="B13" s="81">
        <f>排班请求!B15</f>
        <v>0</v>
      </c>
      <c r="C13" s="81">
        <f t="shared" si="0"/>
        <v>0</v>
      </c>
      <c r="D13" s="81">
        <f>排班请求!AA15</f>
        <v>0</v>
      </c>
      <c r="E13" s="81">
        <f>排班请求!AB15</f>
        <v>0</v>
      </c>
      <c r="F13" s="81">
        <f>排班请求!AC15</f>
        <v>0</v>
      </c>
      <c r="G13" s="81">
        <f>排班请求!AD15</f>
        <v>0</v>
      </c>
      <c r="H13" s="81">
        <f>排班请求!AE15</f>
        <v>0</v>
      </c>
      <c r="I13" s="81">
        <f>排班请求!AF15</f>
        <v>0</v>
      </c>
      <c r="J13" s="81">
        <f>排班请求!AG15</f>
        <v>0</v>
      </c>
      <c r="K13" s="84">
        <f t="shared" si="1"/>
        <v>0</v>
      </c>
      <c r="M13" s="86"/>
      <c r="N13" s="86"/>
      <c r="O13" s="82"/>
    </row>
    <row r="14" customHeight="1" spans="2:15">
      <c r="B14" s="81">
        <f>排班请求!B16</f>
        <v>0</v>
      </c>
      <c r="C14" s="81">
        <f t="shared" si="0"/>
        <v>0</v>
      </c>
      <c r="D14" s="81">
        <f>排班请求!AA16</f>
        <v>0</v>
      </c>
      <c r="E14" s="81">
        <f>排班请求!AB16</f>
        <v>0</v>
      </c>
      <c r="F14" s="81">
        <f>排班请求!AC16</f>
        <v>0</v>
      </c>
      <c r="G14" s="81">
        <f>排班请求!AD16</f>
        <v>0</v>
      </c>
      <c r="H14" s="81">
        <f>排班请求!AE16</f>
        <v>0</v>
      </c>
      <c r="I14" s="81">
        <f>排班请求!AF16</f>
        <v>0</v>
      </c>
      <c r="J14" s="81">
        <f>排班请求!AG16</f>
        <v>0</v>
      </c>
      <c r="K14" s="84">
        <f t="shared" si="1"/>
        <v>0</v>
      </c>
      <c r="M14" s="86"/>
      <c r="N14" s="86"/>
      <c r="O14" s="82"/>
    </row>
    <row r="15" customHeight="1" spans="2:15">
      <c r="B15" s="81">
        <f>排班请求!B17</f>
        <v>0</v>
      </c>
      <c r="C15" s="81">
        <f t="shared" si="0"/>
        <v>0</v>
      </c>
      <c r="D15" s="81">
        <f>排班请求!AA17</f>
        <v>0</v>
      </c>
      <c r="E15" s="81">
        <f>排班请求!AB17</f>
        <v>0</v>
      </c>
      <c r="F15" s="81">
        <f>排班请求!AC17</f>
        <v>0</v>
      </c>
      <c r="G15" s="81">
        <f>排班请求!AD17</f>
        <v>0</v>
      </c>
      <c r="H15" s="81">
        <f>排班请求!AE17</f>
        <v>0</v>
      </c>
      <c r="I15" s="81">
        <f>排班请求!AF17</f>
        <v>0</v>
      </c>
      <c r="J15" s="81">
        <f>排班请求!AG17</f>
        <v>0</v>
      </c>
      <c r="K15" s="84">
        <f t="shared" si="1"/>
        <v>0</v>
      </c>
      <c r="M15" s="86"/>
      <c r="N15" s="86"/>
      <c r="O15" s="82"/>
    </row>
    <row r="16" customHeight="1" spans="2:15">
      <c r="B16" s="81">
        <f>排班请求!B18</f>
        <v>0</v>
      </c>
      <c r="C16" s="81">
        <f t="shared" si="0"/>
        <v>0</v>
      </c>
      <c r="D16" s="81">
        <f>排班请求!AA18</f>
        <v>0</v>
      </c>
      <c r="E16" s="81">
        <f>排班请求!AB18</f>
        <v>0</v>
      </c>
      <c r="F16" s="81">
        <f>排班请求!AC18</f>
        <v>0</v>
      </c>
      <c r="G16" s="81">
        <f>排班请求!AD18</f>
        <v>0</v>
      </c>
      <c r="H16" s="81">
        <f>排班请求!AE18</f>
        <v>0</v>
      </c>
      <c r="I16" s="81">
        <f>排班请求!AF18</f>
        <v>0</v>
      </c>
      <c r="J16" s="81">
        <f>排班请求!AG18</f>
        <v>0</v>
      </c>
      <c r="K16" s="84">
        <f t="shared" si="1"/>
        <v>0</v>
      </c>
      <c r="M16" s="86"/>
      <c r="N16" s="86"/>
      <c r="O16" s="82"/>
    </row>
    <row r="17" customHeight="1" spans="2:15">
      <c r="B17" s="81">
        <f>排班请求!B19</f>
        <v>0</v>
      </c>
      <c r="C17" s="81">
        <f t="shared" si="0"/>
        <v>0</v>
      </c>
      <c r="D17" s="81">
        <f>排班请求!AA19</f>
        <v>0</v>
      </c>
      <c r="E17" s="81">
        <f>排班请求!AB19</f>
        <v>0</v>
      </c>
      <c r="F17" s="81">
        <f>排班请求!AC19</f>
        <v>0</v>
      </c>
      <c r="G17" s="81">
        <f>排班请求!AD19</f>
        <v>0</v>
      </c>
      <c r="H17" s="81">
        <f>排班请求!AE19</f>
        <v>0</v>
      </c>
      <c r="I17" s="81">
        <f>排班请求!AF19</f>
        <v>0</v>
      </c>
      <c r="J17" s="81">
        <f>排班请求!AG19</f>
        <v>0</v>
      </c>
      <c r="K17" s="84">
        <f t="shared" si="1"/>
        <v>0</v>
      </c>
      <c r="M17" s="86"/>
      <c r="N17" s="86"/>
      <c r="O17" s="82"/>
    </row>
    <row r="18" customHeight="1" spans="2:15">
      <c r="B18" s="81">
        <f>排班请求!B20</f>
        <v>0</v>
      </c>
      <c r="C18" s="81">
        <f t="shared" si="0"/>
        <v>0</v>
      </c>
      <c r="D18" s="81">
        <f>排班请求!AA20</f>
        <v>0</v>
      </c>
      <c r="E18" s="81">
        <f>排班请求!AB20</f>
        <v>0</v>
      </c>
      <c r="F18" s="81">
        <f>排班请求!AC20</f>
        <v>0</v>
      </c>
      <c r="G18" s="81">
        <f>排班请求!AD20</f>
        <v>0</v>
      </c>
      <c r="H18" s="81">
        <f>排班请求!AE20</f>
        <v>0</v>
      </c>
      <c r="I18" s="81">
        <f>排班请求!AF20</f>
        <v>0</v>
      </c>
      <c r="J18" s="81">
        <f>排班请求!AG20</f>
        <v>0</v>
      </c>
      <c r="K18" s="84">
        <f t="shared" si="1"/>
        <v>0</v>
      </c>
      <c r="M18" s="86"/>
      <c r="N18" s="86"/>
      <c r="O18" s="82"/>
    </row>
    <row r="19" customHeight="1" spans="2:15">
      <c r="B19" s="81">
        <f>排班请求!B21</f>
        <v>0</v>
      </c>
      <c r="C19" s="81">
        <f t="shared" si="0"/>
        <v>0</v>
      </c>
      <c r="D19" s="81">
        <f>排班请求!AA21</f>
        <v>0</v>
      </c>
      <c r="E19" s="81">
        <f>排班请求!AB21</f>
        <v>0</v>
      </c>
      <c r="F19" s="81">
        <f>排班请求!AC21</f>
        <v>0</v>
      </c>
      <c r="G19" s="81">
        <f>排班请求!AD21</f>
        <v>0</v>
      </c>
      <c r="H19" s="81">
        <f>排班请求!AE21</f>
        <v>0</v>
      </c>
      <c r="I19" s="81">
        <f>排班请求!AF21</f>
        <v>0</v>
      </c>
      <c r="J19" s="81">
        <f>排班请求!AG21</f>
        <v>0</v>
      </c>
      <c r="K19" s="84">
        <f t="shared" si="1"/>
        <v>0</v>
      </c>
      <c r="M19" s="86"/>
      <c r="N19" s="86"/>
      <c r="O19" s="82"/>
    </row>
    <row r="20" customHeight="1" spans="2:15">
      <c r="B20" s="81">
        <f>排班请求!B22</f>
        <v>0</v>
      </c>
      <c r="C20" s="81">
        <f t="shared" si="0"/>
        <v>0</v>
      </c>
      <c r="D20" s="81">
        <f>排班请求!AA22</f>
        <v>0</v>
      </c>
      <c r="E20" s="81">
        <f>排班请求!AB22</f>
        <v>0</v>
      </c>
      <c r="F20" s="81">
        <f>排班请求!AC22</f>
        <v>0</v>
      </c>
      <c r="G20" s="81">
        <f>排班请求!AD22</f>
        <v>0</v>
      </c>
      <c r="H20" s="81">
        <f>排班请求!AE22</f>
        <v>0</v>
      </c>
      <c r="I20" s="81">
        <f>排班请求!AF22</f>
        <v>0</v>
      </c>
      <c r="J20" s="81">
        <f>排班请求!AG22</f>
        <v>0</v>
      </c>
      <c r="K20" s="84">
        <f t="shared" si="1"/>
        <v>0</v>
      </c>
      <c r="M20" s="86"/>
      <c r="N20" s="86"/>
      <c r="O20" s="82"/>
    </row>
    <row r="21" customHeight="1" spans="2:15">
      <c r="B21" s="81">
        <f>排班请求!B23</f>
        <v>0</v>
      </c>
      <c r="C21" s="81">
        <f t="shared" si="0"/>
        <v>0</v>
      </c>
      <c r="D21" s="81">
        <f>排班请求!AA23</f>
        <v>0</v>
      </c>
      <c r="E21" s="81">
        <f>排班请求!AB23</f>
        <v>0</v>
      </c>
      <c r="F21" s="81">
        <f>排班请求!AC23</f>
        <v>0</v>
      </c>
      <c r="G21" s="81">
        <f>排班请求!AD23</f>
        <v>0</v>
      </c>
      <c r="H21" s="81">
        <f>排班请求!AE23</f>
        <v>0</v>
      </c>
      <c r="I21" s="81">
        <f>排班请求!AF23</f>
        <v>0</v>
      </c>
      <c r="J21" s="81">
        <f>排班请求!AG23</f>
        <v>0</v>
      </c>
      <c r="K21" s="84">
        <f t="shared" si="1"/>
        <v>0</v>
      </c>
      <c r="M21" s="86"/>
      <c r="N21" s="86"/>
      <c r="O21" s="82"/>
    </row>
    <row r="22" customHeight="1" spans="2:15">
      <c r="B22" s="81">
        <f>排班请求!B24</f>
        <v>0</v>
      </c>
      <c r="C22" s="81">
        <f t="shared" si="0"/>
        <v>0</v>
      </c>
      <c r="D22" s="81">
        <f>排班请求!AA24</f>
        <v>0</v>
      </c>
      <c r="E22" s="81">
        <f>排班请求!AB24</f>
        <v>0</v>
      </c>
      <c r="F22" s="81">
        <f>排班请求!AC24</f>
        <v>0</v>
      </c>
      <c r="G22" s="81">
        <f>排班请求!AD24</f>
        <v>0</v>
      </c>
      <c r="H22" s="81">
        <f>排班请求!AE24</f>
        <v>0</v>
      </c>
      <c r="I22" s="81">
        <f>排班请求!AF24</f>
        <v>0</v>
      </c>
      <c r="J22" s="81">
        <f>排班请求!AG24</f>
        <v>0</v>
      </c>
      <c r="K22" s="84">
        <f t="shared" si="1"/>
        <v>0</v>
      </c>
      <c r="M22" s="86"/>
      <c r="N22" s="86"/>
      <c r="O22" s="82"/>
    </row>
    <row r="23" customHeight="1" spans="2:15">
      <c r="B23" s="81">
        <f>排班请求!B25</f>
        <v>0</v>
      </c>
      <c r="C23" s="81">
        <f t="shared" si="0"/>
        <v>0</v>
      </c>
      <c r="D23" s="81">
        <f>排班请求!AA25</f>
        <v>0</v>
      </c>
      <c r="E23" s="81">
        <f>排班请求!AB25</f>
        <v>0</v>
      </c>
      <c r="F23" s="81">
        <f>排班请求!AC25</f>
        <v>0</v>
      </c>
      <c r="G23" s="81">
        <f>排班请求!AD25</f>
        <v>0</v>
      </c>
      <c r="H23" s="81">
        <f>排班请求!AE25</f>
        <v>0</v>
      </c>
      <c r="I23" s="81">
        <f>排班请求!AF25</f>
        <v>0</v>
      </c>
      <c r="J23" s="81">
        <f>排班请求!AG25</f>
        <v>0</v>
      </c>
      <c r="K23" s="84">
        <f t="shared" si="1"/>
        <v>0</v>
      </c>
      <c r="M23" s="86"/>
      <c r="N23" s="86"/>
      <c r="O23" s="82"/>
    </row>
    <row r="24" customHeight="1" spans="2:15">
      <c r="B24" s="81">
        <f>排班请求!B26</f>
        <v>0</v>
      </c>
      <c r="C24" s="81">
        <f t="shared" si="0"/>
        <v>0</v>
      </c>
      <c r="D24" s="81">
        <f>排班请求!AA26</f>
        <v>0</v>
      </c>
      <c r="E24" s="81">
        <f>排班请求!AB26</f>
        <v>0</v>
      </c>
      <c r="F24" s="81">
        <f>排班请求!AC26</f>
        <v>0</v>
      </c>
      <c r="G24" s="81">
        <f>排班请求!AD26</f>
        <v>0</v>
      </c>
      <c r="H24" s="81">
        <f>排班请求!AE26</f>
        <v>0</v>
      </c>
      <c r="I24" s="81">
        <f>排班请求!AF26</f>
        <v>0</v>
      </c>
      <c r="J24" s="81">
        <f>排班请求!AG26</f>
        <v>0</v>
      </c>
      <c r="K24" s="84">
        <f t="shared" si="1"/>
        <v>0</v>
      </c>
      <c r="M24" s="86"/>
      <c r="N24" s="86"/>
      <c r="O24" s="82"/>
    </row>
    <row r="25" customHeight="1" spans="2:15">
      <c r="B25" s="81">
        <f>排班请求!B27</f>
        <v>0</v>
      </c>
      <c r="C25" s="81">
        <f t="shared" si="0"/>
        <v>0</v>
      </c>
      <c r="D25" s="81">
        <f>排班请求!AA27</f>
        <v>0</v>
      </c>
      <c r="E25" s="81">
        <f>排班请求!AB27</f>
        <v>0</v>
      </c>
      <c r="F25" s="81">
        <f>排班请求!AC27</f>
        <v>0</v>
      </c>
      <c r="G25" s="81">
        <f>排班请求!AD27</f>
        <v>0</v>
      </c>
      <c r="H25" s="81">
        <f>排班请求!AE27</f>
        <v>0</v>
      </c>
      <c r="I25" s="81">
        <f>排班请求!AF27</f>
        <v>0</v>
      </c>
      <c r="J25" s="81">
        <f>排班请求!AG27</f>
        <v>0</v>
      </c>
      <c r="K25" s="84">
        <f t="shared" si="1"/>
        <v>0</v>
      </c>
      <c r="M25" s="86"/>
      <c r="N25" s="86"/>
      <c r="O25" s="82"/>
    </row>
    <row r="26" customHeight="1" spans="2:15">
      <c r="B26" s="81">
        <f>排班请求!B28</f>
        <v>0</v>
      </c>
      <c r="C26" s="81">
        <f t="shared" si="0"/>
        <v>0</v>
      </c>
      <c r="D26" s="81">
        <f>排班请求!AA28</f>
        <v>0</v>
      </c>
      <c r="E26" s="81">
        <f>排班请求!AB28</f>
        <v>0</v>
      </c>
      <c r="F26" s="81">
        <f>排班请求!AC28</f>
        <v>0</v>
      </c>
      <c r="G26" s="81">
        <f>排班请求!AD28</f>
        <v>0</v>
      </c>
      <c r="H26" s="81">
        <f>排班请求!AE28</f>
        <v>0</v>
      </c>
      <c r="I26" s="81">
        <f>排班请求!AF28</f>
        <v>0</v>
      </c>
      <c r="J26" s="81">
        <f>排班请求!AG28</f>
        <v>0</v>
      </c>
      <c r="K26" s="84">
        <f t="shared" si="1"/>
        <v>0</v>
      </c>
      <c r="M26" s="86"/>
      <c r="N26" s="86"/>
      <c r="O26" s="82"/>
    </row>
    <row r="27" customHeight="1" spans="2:15">
      <c r="B27" s="81">
        <f>排班请求!B29</f>
        <v>0</v>
      </c>
      <c r="C27" s="81">
        <f t="shared" si="0"/>
        <v>0</v>
      </c>
      <c r="D27" s="81">
        <f>排班请求!AA29</f>
        <v>0</v>
      </c>
      <c r="E27" s="81">
        <f>排班请求!AB29</f>
        <v>0</v>
      </c>
      <c r="F27" s="81">
        <f>排班请求!AC29</f>
        <v>0</v>
      </c>
      <c r="G27" s="81">
        <f>排班请求!AD29</f>
        <v>0</v>
      </c>
      <c r="H27" s="81">
        <f>排班请求!AE29</f>
        <v>0</v>
      </c>
      <c r="I27" s="81">
        <f>排班请求!AF29</f>
        <v>0</v>
      </c>
      <c r="J27" s="81">
        <f>排班请求!AG29</f>
        <v>0</v>
      </c>
      <c r="K27" s="84">
        <f t="shared" si="1"/>
        <v>0</v>
      </c>
      <c r="M27" s="86"/>
      <c r="N27" s="86"/>
      <c r="O27" s="82"/>
    </row>
    <row r="28" customHeight="1" spans="2:15">
      <c r="B28" s="81">
        <f>排班请求!B30</f>
        <v>0</v>
      </c>
      <c r="C28" s="81">
        <f t="shared" si="0"/>
        <v>0</v>
      </c>
      <c r="D28" s="81">
        <f>排班请求!AA30</f>
        <v>0</v>
      </c>
      <c r="E28" s="81">
        <f>排班请求!AB30</f>
        <v>0</v>
      </c>
      <c r="F28" s="81">
        <f>排班请求!AC30</f>
        <v>0</v>
      </c>
      <c r="G28" s="81">
        <f>排班请求!AD30</f>
        <v>0</v>
      </c>
      <c r="H28" s="81">
        <f>排班请求!AE30</f>
        <v>0</v>
      </c>
      <c r="I28" s="81">
        <f>排班请求!AF30</f>
        <v>0</v>
      </c>
      <c r="J28" s="81">
        <f>排班请求!AG30</f>
        <v>0</v>
      </c>
      <c r="K28" s="84">
        <f t="shared" si="1"/>
        <v>0</v>
      </c>
      <c r="M28" s="86"/>
      <c r="N28" s="86"/>
      <c r="O28" s="82"/>
    </row>
    <row r="29" customHeight="1" spans="2:15">
      <c r="B29" s="81">
        <f>排班请求!B31</f>
        <v>0</v>
      </c>
      <c r="C29" s="81">
        <f t="shared" si="0"/>
        <v>0</v>
      </c>
      <c r="D29" s="81">
        <f>排班请求!AA31</f>
        <v>0</v>
      </c>
      <c r="E29" s="81">
        <f>排班请求!AB31</f>
        <v>0</v>
      </c>
      <c r="F29" s="81">
        <f>排班请求!AC31</f>
        <v>0</v>
      </c>
      <c r="G29" s="81">
        <f>排班请求!AD31</f>
        <v>0</v>
      </c>
      <c r="H29" s="81">
        <f>排班请求!AE31</f>
        <v>0</v>
      </c>
      <c r="I29" s="81">
        <f>排班请求!AF31</f>
        <v>0</v>
      </c>
      <c r="J29" s="81">
        <f>排班请求!AG31</f>
        <v>0</v>
      </c>
      <c r="K29" s="84">
        <f t="shared" si="1"/>
        <v>0</v>
      </c>
      <c r="M29" s="86"/>
      <c r="N29" s="86"/>
      <c r="O29" s="82"/>
    </row>
    <row r="30" customHeight="1" spans="2:15">
      <c r="B30" s="81">
        <f>排班请求!B32</f>
        <v>0</v>
      </c>
      <c r="C30" s="81">
        <f t="shared" si="0"/>
        <v>0</v>
      </c>
      <c r="D30" s="81">
        <f>排班请求!AA32</f>
        <v>0</v>
      </c>
      <c r="E30" s="81">
        <f>排班请求!AB32</f>
        <v>0</v>
      </c>
      <c r="F30" s="81">
        <f>排班请求!AC32</f>
        <v>0</v>
      </c>
      <c r="G30" s="81">
        <f>排班请求!AD32</f>
        <v>0</v>
      </c>
      <c r="H30" s="81">
        <f>排班请求!AE32</f>
        <v>0</v>
      </c>
      <c r="I30" s="81">
        <f>排班请求!AF32</f>
        <v>0</v>
      </c>
      <c r="J30" s="81">
        <f>排班请求!AG32</f>
        <v>0</v>
      </c>
      <c r="K30" s="84">
        <f t="shared" si="1"/>
        <v>0</v>
      </c>
      <c r="M30" s="86"/>
      <c r="N30" s="86"/>
      <c r="O30" s="82"/>
    </row>
    <row r="31" customHeight="1" spans="2:15">
      <c r="B31" s="81">
        <f>排班请求!B33</f>
        <v>0</v>
      </c>
      <c r="C31" s="81">
        <f t="shared" si="0"/>
        <v>0</v>
      </c>
      <c r="D31" s="81">
        <f>排班请求!AA33</f>
        <v>0</v>
      </c>
      <c r="E31" s="81">
        <f>排班请求!AB33</f>
        <v>0</v>
      </c>
      <c r="F31" s="81">
        <f>排班请求!AC33</f>
        <v>0</v>
      </c>
      <c r="G31" s="81">
        <f>排班请求!AD33</f>
        <v>0</v>
      </c>
      <c r="H31" s="81">
        <f>排班请求!AE33</f>
        <v>0</v>
      </c>
      <c r="I31" s="81">
        <f>排班请求!AF33</f>
        <v>0</v>
      </c>
      <c r="J31" s="81">
        <f>排班请求!AG33</f>
        <v>0</v>
      </c>
      <c r="K31" s="84">
        <f t="shared" si="1"/>
        <v>0</v>
      </c>
      <c r="M31" s="86"/>
      <c r="N31" s="86"/>
      <c r="O31" s="82"/>
    </row>
    <row r="32" customHeight="1" spans="2:15">
      <c r="B32" s="81">
        <f>排班请求!B34</f>
        <v>0</v>
      </c>
      <c r="C32" s="81">
        <f t="shared" si="0"/>
        <v>0</v>
      </c>
      <c r="D32" s="81">
        <f>排班请求!AA34</f>
        <v>0</v>
      </c>
      <c r="E32" s="81">
        <f>排班请求!AB34</f>
        <v>0</v>
      </c>
      <c r="F32" s="81">
        <f>排班请求!AC34</f>
        <v>0</v>
      </c>
      <c r="G32" s="81">
        <f>排班请求!AD34</f>
        <v>0</v>
      </c>
      <c r="H32" s="81">
        <f>排班请求!AE34</f>
        <v>0</v>
      </c>
      <c r="I32" s="81">
        <f>排班请求!AF34</f>
        <v>0</v>
      </c>
      <c r="J32" s="81">
        <f>排班请求!AG34</f>
        <v>0</v>
      </c>
      <c r="K32" s="84">
        <f t="shared" si="1"/>
        <v>0</v>
      </c>
      <c r="M32" s="86"/>
      <c r="N32" s="86"/>
      <c r="O32" s="82"/>
    </row>
    <row r="33" customHeight="1" spans="2:15">
      <c r="B33" s="81">
        <f>排班请求!B35</f>
        <v>0</v>
      </c>
      <c r="C33" s="81">
        <f t="shared" si="0"/>
        <v>0</v>
      </c>
      <c r="D33" s="81">
        <f>排班请求!AA35</f>
        <v>0</v>
      </c>
      <c r="E33" s="81">
        <f>排班请求!AB35</f>
        <v>0</v>
      </c>
      <c r="F33" s="81">
        <f>排班请求!AC35</f>
        <v>0</v>
      </c>
      <c r="G33" s="81">
        <f>排班请求!AD35</f>
        <v>0</v>
      </c>
      <c r="H33" s="81">
        <f>排班请求!AE35</f>
        <v>0</v>
      </c>
      <c r="I33" s="81">
        <f>排班请求!AF35</f>
        <v>0</v>
      </c>
      <c r="J33" s="81">
        <f>排班请求!AG35</f>
        <v>0</v>
      </c>
      <c r="K33" s="84">
        <f t="shared" si="1"/>
        <v>0</v>
      </c>
      <c r="M33" s="86"/>
      <c r="N33" s="86"/>
      <c r="O33" s="82"/>
    </row>
    <row r="34" customHeight="1" spans="2:15">
      <c r="B34" s="81">
        <f>排班请求!B36</f>
        <v>0</v>
      </c>
      <c r="C34" s="81">
        <f t="shared" si="0"/>
        <v>0</v>
      </c>
      <c r="D34" s="81">
        <f>排班请求!AA36</f>
        <v>0</v>
      </c>
      <c r="E34" s="81">
        <f>排班请求!AB36</f>
        <v>0</v>
      </c>
      <c r="F34" s="81">
        <f>排班请求!AC36</f>
        <v>0</v>
      </c>
      <c r="G34" s="81">
        <f>排班请求!AD36</f>
        <v>0</v>
      </c>
      <c r="H34" s="81">
        <f>排班请求!AE36</f>
        <v>0</v>
      </c>
      <c r="I34" s="81">
        <f>排班请求!AF36</f>
        <v>0</v>
      </c>
      <c r="J34" s="81">
        <f>排班请求!AG36</f>
        <v>0</v>
      </c>
      <c r="K34" s="84">
        <f t="shared" si="1"/>
        <v>0</v>
      </c>
      <c r="M34" s="86"/>
      <c r="N34" s="86"/>
      <c r="O34" s="82"/>
    </row>
    <row r="35" customHeight="1" spans="2:15">
      <c r="B35" s="81">
        <f>排班请求!B37</f>
        <v>0</v>
      </c>
      <c r="C35" s="81">
        <f t="shared" si="0"/>
        <v>0</v>
      </c>
      <c r="D35" s="81">
        <f>排班请求!AA37</f>
        <v>0</v>
      </c>
      <c r="E35" s="81">
        <f>排班请求!AB37</f>
        <v>0</v>
      </c>
      <c r="F35" s="81">
        <f>排班请求!AC37</f>
        <v>0</v>
      </c>
      <c r="G35" s="81">
        <f>排班请求!AD37</f>
        <v>0</v>
      </c>
      <c r="H35" s="81">
        <f>排班请求!AE37</f>
        <v>0</v>
      </c>
      <c r="I35" s="81">
        <f>排班请求!AF37</f>
        <v>0</v>
      </c>
      <c r="J35" s="81">
        <f>排班请求!AG37</f>
        <v>0</v>
      </c>
      <c r="K35" s="84">
        <f t="shared" si="1"/>
        <v>0</v>
      </c>
      <c r="M35" s="86"/>
      <c r="N35" s="86"/>
      <c r="O35" s="82"/>
    </row>
    <row r="36" customHeight="1" spans="2:15">
      <c r="B36" s="81">
        <f>排班请求!B38</f>
        <v>0</v>
      </c>
      <c r="C36" s="81">
        <f t="shared" si="0"/>
        <v>0</v>
      </c>
      <c r="D36" s="81">
        <f>排班请求!AA38</f>
        <v>0</v>
      </c>
      <c r="E36" s="81">
        <f>排班请求!AB38</f>
        <v>0</v>
      </c>
      <c r="F36" s="81">
        <f>排班请求!AC38</f>
        <v>0</v>
      </c>
      <c r="G36" s="81">
        <f>排班请求!AD38</f>
        <v>0</v>
      </c>
      <c r="H36" s="81">
        <f>排班请求!AE38</f>
        <v>0</v>
      </c>
      <c r="I36" s="81">
        <f>排班请求!AF38</f>
        <v>0</v>
      </c>
      <c r="J36" s="81">
        <f>排班请求!AG38</f>
        <v>0</v>
      </c>
      <c r="K36" s="84">
        <f t="shared" si="1"/>
        <v>0</v>
      </c>
      <c r="M36" s="86"/>
      <c r="N36" s="86"/>
      <c r="O36" s="82"/>
    </row>
    <row r="37" customHeight="1" spans="2:15">
      <c r="B37" s="81">
        <f>排班请求!B39</f>
        <v>0</v>
      </c>
      <c r="C37" s="81"/>
      <c r="D37" s="81">
        <f>排班请求!AA39</f>
        <v>0</v>
      </c>
      <c r="E37" s="81">
        <f>排班请求!AB39</f>
        <v>0</v>
      </c>
      <c r="F37" s="81">
        <f>排班请求!AC39</f>
        <v>0</v>
      </c>
      <c r="G37" s="81">
        <f>排班请求!AD39</f>
        <v>0</v>
      </c>
      <c r="H37" s="81">
        <f>排班请求!AE39</f>
        <v>0</v>
      </c>
      <c r="I37" s="81">
        <f>排班请求!AF39</f>
        <v>0</v>
      </c>
      <c r="J37" s="81">
        <f>排班请求!AG39</f>
        <v>0</v>
      </c>
      <c r="K37" s="84">
        <f t="shared" ref="K37:K68" si="2">SUM(C37:J37)</f>
        <v>0</v>
      </c>
      <c r="M37" s="86"/>
      <c r="N37" s="86"/>
      <c r="O37" s="82"/>
    </row>
    <row r="38" customHeight="1" spans="2:15">
      <c r="B38" s="81">
        <f>排班请求!B40</f>
        <v>0</v>
      </c>
      <c r="C38" s="81"/>
      <c r="D38" s="81">
        <f>排班请求!AA40</f>
        <v>0</v>
      </c>
      <c r="E38" s="81">
        <f>排班请求!AB40</f>
        <v>0</v>
      </c>
      <c r="F38" s="81">
        <f>排班请求!AC40</f>
        <v>0</v>
      </c>
      <c r="G38" s="81">
        <f>排班请求!AD40</f>
        <v>0</v>
      </c>
      <c r="H38" s="81">
        <f>排班请求!AE40</f>
        <v>0</v>
      </c>
      <c r="I38" s="81">
        <f>排班请求!AF40</f>
        <v>0</v>
      </c>
      <c r="J38" s="81">
        <f>排班请求!AG40</f>
        <v>0</v>
      </c>
      <c r="K38" s="84">
        <f t="shared" si="2"/>
        <v>0</v>
      </c>
      <c r="M38" s="86"/>
      <c r="N38" s="86"/>
      <c r="O38" s="82"/>
    </row>
    <row r="39" customHeight="1" spans="2:15">
      <c r="B39" s="81">
        <f>排班请求!B41</f>
        <v>0</v>
      </c>
      <c r="C39" s="81"/>
      <c r="D39" s="81">
        <f>排班请求!AA41</f>
        <v>0</v>
      </c>
      <c r="E39" s="81">
        <f>排班请求!AB41</f>
        <v>0</v>
      </c>
      <c r="F39" s="81">
        <f>排班请求!AC41</f>
        <v>0</v>
      </c>
      <c r="G39" s="81">
        <f>排班请求!AD41</f>
        <v>0</v>
      </c>
      <c r="H39" s="81">
        <f>排班请求!AE41</f>
        <v>0</v>
      </c>
      <c r="I39" s="81">
        <f>排班请求!AF41</f>
        <v>0</v>
      </c>
      <c r="J39" s="81">
        <f>排班请求!AG41</f>
        <v>0</v>
      </c>
      <c r="K39" s="84">
        <f t="shared" si="2"/>
        <v>0</v>
      </c>
      <c r="M39" s="86"/>
      <c r="N39" s="86"/>
      <c r="O39" s="82"/>
    </row>
    <row r="40" customHeight="1" spans="2:15">
      <c r="B40" s="81">
        <f>排班请求!B42</f>
        <v>0</v>
      </c>
      <c r="C40" s="81"/>
      <c r="D40" s="81">
        <f>排班请求!AA42</f>
        <v>0</v>
      </c>
      <c r="E40" s="81">
        <f>排班请求!AB42</f>
        <v>0</v>
      </c>
      <c r="F40" s="81">
        <f>排班请求!AC42</f>
        <v>0</v>
      </c>
      <c r="G40" s="81">
        <f>排班请求!AD42</f>
        <v>0</v>
      </c>
      <c r="H40" s="81">
        <f>排班请求!AE42</f>
        <v>0</v>
      </c>
      <c r="I40" s="81">
        <f>排班请求!AF42</f>
        <v>0</v>
      </c>
      <c r="J40" s="81">
        <f>排班请求!AG42</f>
        <v>0</v>
      </c>
      <c r="K40" s="84">
        <f t="shared" si="2"/>
        <v>0</v>
      </c>
      <c r="L40" s="82"/>
      <c r="M40" s="86"/>
      <c r="N40" s="86"/>
      <c r="O40" s="82"/>
    </row>
    <row r="41" hidden="1" customHeight="1" spans="2:11">
      <c r="B41" s="77">
        <f>排班请求!B43</f>
        <v>0</v>
      </c>
      <c r="D41" s="77">
        <f>排班请求!AA43</f>
        <v>0</v>
      </c>
      <c r="E41" s="77">
        <f>排班请求!AB43</f>
        <v>0</v>
      </c>
      <c r="F41" s="77">
        <f>排班请求!AC43</f>
        <v>0</v>
      </c>
      <c r="G41" s="77">
        <f>排班请求!AD43</f>
        <v>0</v>
      </c>
      <c r="H41" s="77">
        <f>排班请求!AE43</f>
        <v>0</v>
      </c>
      <c r="I41" s="77">
        <f>排班请求!AF43</f>
        <v>0</v>
      </c>
      <c r="J41" s="77">
        <f>排班请求!AG43</f>
        <v>0</v>
      </c>
      <c r="K41" s="87">
        <f t="shared" si="2"/>
        <v>0</v>
      </c>
    </row>
    <row r="42" hidden="1" customHeight="1" spans="2:11">
      <c r="B42" s="77">
        <f>排班请求!B44</f>
        <v>0</v>
      </c>
      <c r="D42" s="77">
        <f>排班请求!AA44</f>
        <v>0</v>
      </c>
      <c r="E42" s="77">
        <f>排班请求!AB44</f>
        <v>0</v>
      </c>
      <c r="F42" s="77">
        <f>排班请求!AC44</f>
        <v>0</v>
      </c>
      <c r="G42" s="77">
        <f>排班请求!AD44</f>
        <v>0</v>
      </c>
      <c r="H42" s="77">
        <f>排班请求!AE44</f>
        <v>0</v>
      </c>
      <c r="I42" s="77">
        <f>排班请求!AF44</f>
        <v>0</v>
      </c>
      <c r="J42" s="77">
        <f>排班请求!AG44</f>
        <v>0</v>
      </c>
      <c r="K42" s="87">
        <f t="shared" si="2"/>
        <v>0</v>
      </c>
    </row>
    <row r="43" hidden="1" customHeight="1" spans="2:11">
      <c r="B43" s="77">
        <f>排班请求!B45</f>
        <v>0</v>
      </c>
      <c r="D43" s="77">
        <f>排班请求!AA45</f>
        <v>0</v>
      </c>
      <c r="E43" s="77">
        <f>排班请求!AB45</f>
        <v>0</v>
      </c>
      <c r="F43" s="77">
        <f>排班请求!AC45</f>
        <v>0</v>
      </c>
      <c r="G43" s="77">
        <f>排班请求!AD45</f>
        <v>0</v>
      </c>
      <c r="H43" s="77">
        <f>排班请求!AE45</f>
        <v>0</v>
      </c>
      <c r="I43" s="77">
        <f>排班请求!AF45</f>
        <v>0</v>
      </c>
      <c r="J43" s="77">
        <f>排班请求!AG45</f>
        <v>0</v>
      </c>
      <c r="K43" s="87">
        <f t="shared" si="2"/>
        <v>0</v>
      </c>
    </row>
    <row r="44" hidden="1" customHeight="1" spans="2:11">
      <c r="B44" s="77">
        <f>排班请求!B46</f>
        <v>0</v>
      </c>
      <c r="D44" s="77">
        <f>排班请求!AA46</f>
        <v>0</v>
      </c>
      <c r="E44" s="77">
        <f>排班请求!AB46</f>
        <v>0</v>
      </c>
      <c r="F44" s="77">
        <f>排班请求!AC46</f>
        <v>0</v>
      </c>
      <c r="G44" s="77">
        <f>排班请求!AD46</f>
        <v>0</v>
      </c>
      <c r="H44" s="77">
        <f>排班请求!AE46</f>
        <v>0</v>
      </c>
      <c r="I44" s="77">
        <f>排班请求!AF46</f>
        <v>0</v>
      </c>
      <c r="J44" s="77">
        <f>排班请求!AG46</f>
        <v>0</v>
      </c>
      <c r="K44" s="87">
        <f t="shared" si="2"/>
        <v>0</v>
      </c>
    </row>
    <row r="45" hidden="1" customHeight="1" spans="2:11">
      <c r="B45" s="77">
        <f>排班请求!B47</f>
        <v>0</v>
      </c>
      <c r="D45" s="77">
        <f>排班请求!AA47</f>
        <v>0</v>
      </c>
      <c r="E45" s="77">
        <f>排班请求!AB47</f>
        <v>0</v>
      </c>
      <c r="F45" s="77">
        <f>排班请求!AC47</f>
        <v>0</v>
      </c>
      <c r="G45" s="77">
        <f>排班请求!AD47</f>
        <v>0</v>
      </c>
      <c r="H45" s="77">
        <f>排班请求!AE47</f>
        <v>0</v>
      </c>
      <c r="I45" s="77">
        <f>排班请求!AF47</f>
        <v>0</v>
      </c>
      <c r="J45" s="77">
        <f>排班请求!AG47</f>
        <v>0</v>
      </c>
      <c r="K45" s="87">
        <f t="shared" si="2"/>
        <v>0</v>
      </c>
    </row>
    <row r="46" hidden="1" customHeight="1" spans="2:11">
      <c r="B46" s="77">
        <f>排班请求!B48</f>
        <v>0</v>
      </c>
      <c r="D46" s="77">
        <f>排班请求!AA48</f>
        <v>0</v>
      </c>
      <c r="E46" s="77">
        <f>排班请求!AB48</f>
        <v>0</v>
      </c>
      <c r="F46" s="77">
        <f>排班请求!AC48</f>
        <v>0</v>
      </c>
      <c r="G46" s="77">
        <f>排班请求!AD48</f>
        <v>0</v>
      </c>
      <c r="H46" s="77">
        <f>排班请求!AE48</f>
        <v>0</v>
      </c>
      <c r="I46" s="77">
        <f>排班请求!AF48</f>
        <v>0</v>
      </c>
      <c r="J46" s="77">
        <f>排班请求!AG48</f>
        <v>0</v>
      </c>
      <c r="K46" s="87">
        <f t="shared" si="2"/>
        <v>0</v>
      </c>
    </row>
    <row r="47" hidden="1" customHeight="1" spans="2:11">
      <c r="B47" s="77">
        <f>排班请求!B49</f>
        <v>0</v>
      </c>
      <c r="D47" s="77">
        <f>排班请求!AA49</f>
        <v>0</v>
      </c>
      <c r="E47" s="77">
        <f>排班请求!AB49</f>
        <v>0</v>
      </c>
      <c r="F47" s="77">
        <f>排班请求!AC49</f>
        <v>0</v>
      </c>
      <c r="G47" s="77">
        <f>排班请求!AD49</f>
        <v>0</v>
      </c>
      <c r="H47" s="77">
        <f>排班请求!AE49</f>
        <v>0</v>
      </c>
      <c r="I47" s="77">
        <f>排班请求!AF49</f>
        <v>0</v>
      </c>
      <c r="J47" s="77">
        <f>排班请求!AG49</f>
        <v>0</v>
      </c>
      <c r="K47" s="87">
        <f t="shared" si="2"/>
        <v>0</v>
      </c>
    </row>
    <row r="48" hidden="1" customHeight="1" spans="2:11">
      <c r="B48" s="77">
        <f>排班请求!B50</f>
        <v>0</v>
      </c>
      <c r="D48" s="77">
        <f>排班请求!AA50</f>
        <v>0</v>
      </c>
      <c r="E48" s="77">
        <f>排班请求!AB50</f>
        <v>0</v>
      </c>
      <c r="F48" s="77">
        <f>排班请求!AC50</f>
        <v>0</v>
      </c>
      <c r="G48" s="77">
        <f>排班请求!AD50</f>
        <v>0</v>
      </c>
      <c r="H48" s="77">
        <f>排班请求!AE50</f>
        <v>0</v>
      </c>
      <c r="I48" s="77">
        <f>排班请求!AF50</f>
        <v>0</v>
      </c>
      <c r="J48" s="77">
        <f>排班请求!AG50</f>
        <v>0</v>
      </c>
      <c r="K48" s="87">
        <f t="shared" si="2"/>
        <v>0</v>
      </c>
    </row>
    <row r="49" hidden="1" customHeight="1" spans="2:11">
      <c r="B49" s="77">
        <f>排班请求!B51</f>
        <v>0</v>
      </c>
      <c r="D49" s="77">
        <f>排班请求!AA51</f>
        <v>0</v>
      </c>
      <c r="E49" s="77">
        <f>排班请求!AB51</f>
        <v>0</v>
      </c>
      <c r="F49" s="77">
        <f>排班请求!AC51</f>
        <v>0</v>
      </c>
      <c r="G49" s="77">
        <f>排班请求!AD51</f>
        <v>0</v>
      </c>
      <c r="H49" s="77">
        <f>排班请求!AE51</f>
        <v>0</v>
      </c>
      <c r="I49" s="77">
        <f>排班请求!AF51</f>
        <v>0</v>
      </c>
      <c r="J49" s="77">
        <f>排班请求!AG51</f>
        <v>0</v>
      </c>
      <c r="K49" s="87">
        <f t="shared" si="2"/>
        <v>0</v>
      </c>
    </row>
    <row r="50" hidden="1" customHeight="1" spans="2:11">
      <c r="B50" s="77">
        <f>排班请求!B52</f>
        <v>0</v>
      </c>
      <c r="D50" s="77">
        <f>排班请求!AA52</f>
        <v>0</v>
      </c>
      <c r="E50" s="77">
        <f>排班请求!AB52</f>
        <v>0</v>
      </c>
      <c r="F50" s="77">
        <f>排班请求!AC52</f>
        <v>0</v>
      </c>
      <c r="G50" s="77">
        <f>排班请求!AD52</f>
        <v>0</v>
      </c>
      <c r="H50" s="77">
        <f>排班请求!AE52</f>
        <v>0</v>
      </c>
      <c r="I50" s="77">
        <f>排班请求!AF52</f>
        <v>0</v>
      </c>
      <c r="J50" s="77">
        <f>排班请求!AG52</f>
        <v>0</v>
      </c>
      <c r="K50" s="87">
        <f t="shared" si="2"/>
        <v>0</v>
      </c>
    </row>
    <row r="51" hidden="1" customHeight="1" spans="2:11">
      <c r="B51" s="77">
        <f>排班请求!B53</f>
        <v>0</v>
      </c>
      <c r="D51" s="77">
        <f>排班请求!AA53</f>
        <v>0</v>
      </c>
      <c r="E51" s="77">
        <f>排班请求!AB53</f>
        <v>0</v>
      </c>
      <c r="F51" s="77">
        <f>排班请求!AC53</f>
        <v>0</v>
      </c>
      <c r="G51" s="77">
        <f>排班请求!AD53</f>
        <v>0</v>
      </c>
      <c r="H51" s="77">
        <f>排班请求!AE53</f>
        <v>0</v>
      </c>
      <c r="I51" s="77">
        <f>排班请求!AF53</f>
        <v>0</v>
      </c>
      <c r="J51" s="77">
        <f>排班请求!AG53</f>
        <v>0</v>
      </c>
      <c r="K51" s="87">
        <f t="shared" si="2"/>
        <v>0</v>
      </c>
    </row>
    <row r="52" hidden="1" customHeight="1" spans="2:11">
      <c r="B52" s="77">
        <f>排班请求!B54</f>
        <v>0</v>
      </c>
      <c r="D52" s="77">
        <f>排班请求!AA54</f>
        <v>0</v>
      </c>
      <c r="E52" s="77">
        <f>排班请求!AB54</f>
        <v>0</v>
      </c>
      <c r="F52" s="77">
        <f>排班请求!AC54</f>
        <v>0</v>
      </c>
      <c r="G52" s="77">
        <f>排班请求!AD54</f>
        <v>0</v>
      </c>
      <c r="H52" s="77">
        <f>排班请求!AE54</f>
        <v>0</v>
      </c>
      <c r="I52" s="77">
        <f>排班请求!AF54</f>
        <v>0</v>
      </c>
      <c r="J52" s="77">
        <f>排班请求!AG54</f>
        <v>0</v>
      </c>
      <c r="K52" s="87">
        <f t="shared" si="2"/>
        <v>0</v>
      </c>
    </row>
    <row r="53" hidden="1" customHeight="1" spans="2:11">
      <c r="B53" s="77">
        <f>排班请求!B55</f>
        <v>0</v>
      </c>
      <c r="D53" s="77">
        <f>排班请求!AA55</f>
        <v>0</v>
      </c>
      <c r="E53" s="77">
        <f>排班请求!AB55</f>
        <v>0</v>
      </c>
      <c r="F53" s="77">
        <f>排班请求!AC55</f>
        <v>0</v>
      </c>
      <c r="G53" s="77">
        <f>排班请求!AD55</f>
        <v>0</v>
      </c>
      <c r="H53" s="77">
        <f>排班请求!AE55</f>
        <v>0</v>
      </c>
      <c r="I53" s="77">
        <f>排班请求!AF55</f>
        <v>0</v>
      </c>
      <c r="J53" s="77">
        <f>排班请求!AG55</f>
        <v>0</v>
      </c>
      <c r="K53" s="87">
        <f t="shared" si="2"/>
        <v>0</v>
      </c>
    </row>
    <row r="54" hidden="1" customHeight="1" spans="2:11">
      <c r="B54" s="77">
        <f>排班请求!B56</f>
        <v>0</v>
      </c>
      <c r="D54" s="77">
        <f>排班请求!AA56</f>
        <v>0</v>
      </c>
      <c r="E54" s="77">
        <f>排班请求!AB56</f>
        <v>0</v>
      </c>
      <c r="F54" s="77">
        <f>排班请求!AC56</f>
        <v>0</v>
      </c>
      <c r="G54" s="77">
        <f>排班请求!AD56</f>
        <v>0</v>
      </c>
      <c r="H54" s="77">
        <f>排班请求!AE56</f>
        <v>0</v>
      </c>
      <c r="I54" s="77">
        <f>排班请求!AF56</f>
        <v>0</v>
      </c>
      <c r="J54" s="77">
        <f>排班请求!AG56</f>
        <v>0</v>
      </c>
      <c r="K54" s="87">
        <f t="shared" si="2"/>
        <v>0</v>
      </c>
    </row>
    <row r="55" hidden="1" customHeight="1" spans="2:11">
      <c r="B55" s="77">
        <f>排班请求!B57</f>
        <v>0</v>
      </c>
      <c r="D55" s="77">
        <f>排班请求!AA57</f>
        <v>0</v>
      </c>
      <c r="E55" s="77">
        <f>排班请求!AB57</f>
        <v>0</v>
      </c>
      <c r="F55" s="77">
        <f>排班请求!AC57</f>
        <v>0</v>
      </c>
      <c r="G55" s="77">
        <f>排班请求!AD57</f>
        <v>0</v>
      </c>
      <c r="H55" s="77">
        <f>排班请求!AE57</f>
        <v>0</v>
      </c>
      <c r="I55" s="77">
        <f>排班请求!AF57</f>
        <v>0</v>
      </c>
      <c r="J55" s="77">
        <f>排班请求!AG57</f>
        <v>0</v>
      </c>
      <c r="K55" s="87">
        <f t="shared" si="2"/>
        <v>0</v>
      </c>
    </row>
    <row r="56" hidden="1" customHeight="1" spans="2:11">
      <c r="B56" s="77">
        <f>排班请求!B58</f>
        <v>0</v>
      </c>
      <c r="D56" s="77">
        <f>排班请求!AA58</f>
        <v>0</v>
      </c>
      <c r="E56" s="77">
        <f>排班请求!AB58</f>
        <v>0</v>
      </c>
      <c r="F56" s="77">
        <f>排班请求!AC58</f>
        <v>0</v>
      </c>
      <c r="G56" s="77">
        <f>排班请求!AD58</f>
        <v>0</v>
      </c>
      <c r="H56" s="77">
        <f>排班请求!AE58</f>
        <v>0</v>
      </c>
      <c r="I56" s="77">
        <f>排班请求!AF58</f>
        <v>0</v>
      </c>
      <c r="J56" s="77">
        <f>排班请求!AG58</f>
        <v>0</v>
      </c>
      <c r="K56" s="87">
        <f t="shared" si="2"/>
        <v>0</v>
      </c>
    </row>
    <row r="57" hidden="1" customHeight="1" spans="2:11">
      <c r="B57" s="77">
        <f>排班请求!B59</f>
        <v>0</v>
      </c>
      <c r="D57" s="77">
        <f>排班请求!AA59</f>
        <v>0</v>
      </c>
      <c r="E57" s="77">
        <f>排班请求!AB59</f>
        <v>0</v>
      </c>
      <c r="F57" s="77">
        <f>排班请求!AC59</f>
        <v>0</v>
      </c>
      <c r="G57" s="77">
        <f>排班请求!AD59</f>
        <v>0</v>
      </c>
      <c r="H57" s="77">
        <f>排班请求!AE59</f>
        <v>0</v>
      </c>
      <c r="I57" s="77">
        <f>排班请求!AF59</f>
        <v>0</v>
      </c>
      <c r="J57" s="77">
        <f>排班请求!AG59</f>
        <v>0</v>
      </c>
      <c r="K57" s="87">
        <f t="shared" si="2"/>
        <v>0</v>
      </c>
    </row>
    <row r="58" hidden="1" customHeight="1" spans="2:11">
      <c r="B58" s="77">
        <f>排班请求!B60</f>
        <v>0</v>
      </c>
      <c r="D58" s="77">
        <f>排班请求!AA60</f>
        <v>0</v>
      </c>
      <c r="E58" s="77">
        <f>排班请求!AB60</f>
        <v>0</v>
      </c>
      <c r="F58" s="77">
        <f>排班请求!AC60</f>
        <v>0</v>
      </c>
      <c r="G58" s="77">
        <f>排班请求!AD60</f>
        <v>0</v>
      </c>
      <c r="H58" s="77">
        <f>排班请求!AE60</f>
        <v>0</v>
      </c>
      <c r="I58" s="77">
        <f>排班请求!AF60</f>
        <v>0</v>
      </c>
      <c r="J58" s="77">
        <f>排班请求!AG60</f>
        <v>0</v>
      </c>
      <c r="K58" s="87">
        <f t="shared" si="2"/>
        <v>0</v>
      </c>
    </row>
    <row r="59" hidden="1" customHeight="1" spans="2:11">
      <c r="B59" s="77">
        <f>排班请求!B61</f>
        <v>0</v>
      </c>
      <c r="D59" s="77">
        <f>排班请求!AA61</f>
        <v>0</v>
      </c>
      <c r="E59" s="77">
        <f>排班请求!AB61</f>
        <v>0</v>
      </c>
      <c r="F59" s="77">
        <f>排班请求!AC61</f>
        <v>0</v>
      </c>
      <c r="G59" s="77">
        <f>排班请求!AD61</f>
        <v>0</v>
      </c>
      <c r="H59" s="77">
        <f>排班请求!AE61</f>
        <v>0</v>
      </c>
      <c r="I59" s="77">
        <f>排班请求!AF61</f>
        <v>0</v>
      </c>
      <c r="J59" s="77">
        <f>排班请求!AG61</f>
        <v>0</v>
      </c>
      <c r="K59" s="87">
        <f t="shared" si="2"/>
        <v>0</v>
      </c>
    </row>
    <row r="60" hidden="1" customHeight="1" spans="2:11">
      <c r="B60" s="77">
        <f>排班请求!B62</f>
        <v>0</v>
      </c>
      <c r="D60" s="77">
        <f>排班请求!AA62</f>
        <v>0</v>
      </c>
      <c r="E60" s="77">
        <f>排班请求!AB62</f>
        <v>0</v>
      </c>
      <c r="F60" s="77">
        <f>排班请求!AC62</f>
        <v>0</v>
      </c>
      <c r="G60" s="77">
        <f>排班请求!AD62</f>
        <v>0</v>
      </c>
      <c r="H60" s="77">
        <f>排班请求!AE62</f>
        <v>0</v>
      </c>
      <c r="I60" s="77">
        <f>排班请求!AF62</f>
        <v>0</v>
      </c>
      <c r="J60" s="77">
        <f>排班请求!AG62</f>
        <v>0</v>
      </c>
      <c r="K60" s="87">
        <f t="shared" si="2"/>
        <v>0</v>
      </c>
    </row>
    <row r="61" hidden="1" customHeight="1" spans="2:11">
      <c r="B61" s="77">
        <f>排班请求!B63</f>
        <v>0</v>
      </c>
      <c r="D61" s="77">
        <f>排班请求!AA63</f>
        <v>0</v>
      </c>
      <c r="E61" s="77">
        <f>排班请求!AB63</f>
        <v>0</v>
      </c>
      <c r="F61" s="77">
        <f>排班请求!AC63</f>
        <v>0</v>
      </c>
      <c r="G61" s="77">
        <f>排班请求!AD63</f>
        <v>0</v>
      </c>
      <c r="H61" s="77">
        <f>排班请求!AE63</f>
        <v>0</v>
      </c>
      <c r="I61" s="77">
        <f>排班请求!AF63</f>
        <v>0</v>
      </c>
      <c r="J61" s="77">
        <f>排班请求!AG63</f>
        <v>0</v>
      </c>
      <c r="K61" s="87">
        <f t="shared" si="2"/>
        <v>0</v>
      </c>
    </row>
    <row r="62" hidden="1" customHeight="1" spans="2:11">
      <c r="B62" s="77">
        <f>排班请求!B64</f>
        <v>0</v>
      </c>
      <c r="D62" s="77">
        <f>排班请求!AA64</f>
        <v>0</v>
      </c>
      <c r="E62" s="77">
        <f>排班请求!AB64</f>
        <v>0</v>
      </c>
      <c r="F62" s="77">
        <f>排班请求!AC64</f>
        <v>0</v>
      </c>
      <c r="G62" s="77">
        <f>排班请求!AD64</f>
        <v>0</v>
      </c>
      <c r="H62" s="77">
        <f>排班请求!AE64</f>
        <v>0</v>
      </c>
      <c r="I62" s="77">
        <f>排班请求!AF64</f>
        <v>0</v>
      </c>
      <c r="J62" s="77">
        <f>排班请求!AG64</f>
        <v>0</v>
      </c>
      <c r="K62" s="87">
        <f t="shared" si="2"/>
        <v>0</v>
      </c>
    </row>
    <row r="63" hidden="1" customHeight="1" spans="2:11">
      <c r="B63" s="77">
        <f>排班请求!B65</f>
        <v>0</v>
      </c>
      <c r="D63" s="77">
        <f>排班请求!AA65</f>
        <v>0</v>
      </c>
      <c r="E63" s="77">
        <f>排班请求!AB65</f>
        <v>0</v>
      </c>
      <c r="F63" s="77">
        <f>排班请求!AC65</f>
        <v>0</v>
      </c>
      <c r="G63" s="77">
        <f>排班请求!AD65</f>
        <v>0</v>
      </c>
      <c r="H63" s="77">
        <f>排班请求!AE65</f>
        <v>0</v>
      </c>
      <c r="I63" s="77">
        <f>排班请求!AF65</f>
        <v>0</v>
      </c>
      <c r="J63" s="77">
        <f>排班请求!AG65</f>
        <v>0</v>
      </c>
      <c r="K63" s="87">
        <f t="shared" si="2"/>
        <v>0</v>
      </c>
    </row>
    <row r="64" hidden="1" customHeight="1" spans="2:11">
      <c r="B64" s="77">
        <f>排班请求!B66</f>
        <v>0</v>
      </c>
      <c r="D64" s="77">
        <f>排班请求!AA66</f>
        <v>0</v>
      </c>
      <c r="E64" s="77">
        <f>排班请求!AB66</f>
        <v>0</v>
      </c>
      <c r="F64" s="77">
        <f>排班请求!AC66</f>
        <v>0</v>
      </c>
      <c r="G64" s="77">
        <f>排班请求!AD66</f>
        <v>0</v>
      </c>
      <c r="H64" s="77">
        <f>排班请求!AE66</f>
        <v>0</v>
      </c>
      <c r="I64" s="77">
        <f>排班请求!AF66</f>
        <v>0</v>
      </c>
      <c r="J64" s="77">
        <f>排班请求!AG66</f>
        <v>0</v>
      </c>
      <c r="K64" s="87">
        <f t="shared" si="2"/>
        <v>0</v>
      </c>
    </row>
    <row r="65" hidden="1" customHeight="1" spans="2:11">
      <c r="B65" s="77">
        <f>排班请求!B67</f>
        <v>0</v>
      </c>
      <c r="D65" s="77">
        <f>排班请求!AA67</f>
        <v>0</v>
      </c>
      <c r="E65" s="77">
        <f>排班请求!AB67</f>
        <v>0</v>
      </c>
      <c r="F65" s="77">
        <f>排班请求!AC67</f>
        <v>0</v>
      </c>
      <c r="G65" s="77">
        <f>排班请求!AD67</f>
        <v>0</v>
      </c>
      <c r="H65" s="77">
        <f>排班请求!AE67</f>
        <v>0</v>
      </c>
      <c r="I65" s="77">
        <f>排班请求!AF67</f>
        <v>0</v>
      </c>
      <c r="J65" s="77">
        <f>排班请求!AG67</f>
        <v>0</v>
      </c>
      <c r="K65" s="87">
        <f t="shared" si="2"/>
        <v>0</v>
      </c>
    </row>
    <row r="66" hidden="1" customHeight="1" spans="2:11">
      <c r="B66" s="77">
        <f>排班请求!B68</f>
        <v>0</v>
      </c>
      <c r="D66" s="77">
        <f>排班请求!AA68</f>
        <v>0</v>
      </c>
      <c r="E66" s="77">
        <f>排班请求!AB68</f>
        <v>0</v>
      </c>
      <c r="F66" s="77">
        <f>排班请求!AC68</f>
        <v>0</v>
      </c>
      <c r="G66" s="77">
        <f>排班请求!AD68</f>
        <v>0</v>
      </c>
      <c r="H66" s="77">
        <f>排班请求!AE68</f>
        <v>0</v>
      </c>
      <c r="I66" s="77">
        <f>排班请求!AF68</f>
        <v>0</v>
      </c>
      <c r="J66" s="77">
        <f>排班请求!AG68</f>
        <v>0</v>
      </c>
      <c r="K66" s="87">
        <f t="shared" si="2"/>
        <v>0</v>
      </c>
    </row>
    <row r="67" hidden="1" customHeight="1" spans="2:11">
      <c r="B67" s="77">
        <f>排班请求!B69</f>
        <v>0</v>
      </c>
      <c r="D67" s="77">
        <f>排班请求!AA69</f>
        <v>0</v>
      </c>
      <c r="E67" s="77">
        <f>排班请求!AB69</f>
        <v>0</v>
      </c>
      <c r="F67" s="77">
        <f>排班请求!AC69</f>
        <v>0</v>
      </c>
      <c r="G67" s="77">
        <f>排班请求!AD69</f>
        <v>0</v>
      </c>
      <c r="H67" s="77">
        <f>排班请求!AE69</f>
        <v>0</v>
      </c>
      <c r="I67" s="77">
        <f>排班请求!AF69</f>
        <v>0</v>
      </c>
      <c r="J67" s="77">
        <f>排班请求!AG69</f>
        <v>0</v>
      </c>
      <c r="K67" s="87">
        <f t="shared" si="2"/>
        <v>0</v>
      </c>
    </row>
    <row r="68" hidden="1" customHeight="1" spans="2:11">
      <c r="B68" s="77">
        <f>排班请求!B70</f>
        <v>0</v>
      </c>
      <c r="D68" s="77">
        <f>排班请求!AA70</f>
        <v>0</v>
      </c>
      <c r="E68" s="77">
        <f>排班请求!AB70</f>
        <v>0</v>
      </c>
      <c r="F68" s="77">
        <f>排班请求!AC70</f>
        <v>0</v>
      </c>
      <c r="G68" s="77">
        <f>排班请求!AD70</f>
        <v>0</v>
      </c>
      <c r="H68" s="77">
        <f>排班请求!AE70</f>
        <v>0</v>
      </c>
      <c r="I68" s="77">
        <f>排班请求!AF70</f>
        <v>0</v>
      </c>
      <c r="J68" s="77">
        <f>排班请求!AG70</f>
        <v>0</v>
      </c>
      <c r="K68" s="87">
        <f t="shared" si="2"/>
        <v>0</v>
      </c>
    </row>
    <row r="69" hidden="1" customHeight="1" spans="2:11">
      <c r="B69" s="77">
        <f>排班请求!B71</f>
        <v>0</v>
      </c>
      <c r="D69" s="77">
        <f>排班请求!AA71</f>
        <v>0</v>
      </c>
      <c r="E69" s="77">
        <f>排班请求!AB71</f>
        <v>0</v>
      </c>
      <c r="F69" s="77">
        <f>排班请求!AC71</f>
        <v>0</v>
      </c>
      <c r="G69" s="77">
        <f>排班请求!AD71</f>
        <v>0</v>
      </c>
      <c r="H69" s="77">
        <f>排班请求!AE71</f>
        <v>0</v>
      </c>
      <c r="I69" s="77">
        <f>排班请求!AF71</f>
        <v>0</v>
      </c>
      <c r="J69" s="77">
        <f>排班请求!AG71</f>
        <v>0</v>
      </c>
      <c r="K69" s="87">
        <f t="shared" ref="K69:K91" si="3">SUM(C69:J69)</f>
        <v>0</v>
      </c>
    </row>
    <row r="70" hidden="1" customHeight="1" spans="2:11">
      <c r="B70" s="77">
        <f>排班请求!B72</f>
        <v>0</v>
      </c>
      <c r="D70" s="77">
        <f>排班请求!AA72</f>
        <v>0</v>
      </c>
      <c r="E70" s="77">
        <f>排班请求!AB72</f>
        <v>0</v>
      </c>
      <c r="F70" s="77">
        <f>排班请求!AC72</f>
        <v>0</v>
      </c>
      <c r="G70" s="77">
        <f>排班请求!AD72</f>
        <v>0</v>
      </c>
      <c r="H70" s="77">
        <f>排班请求!AE72</f>
        <v>0</v>
      </c>
      <c r="I70" s="77">
        <f>排班请求!AF72</f>
        <v>0</v>
      </c>
      <c r="J70" s="77">
        <f>排班请求!AG72</f>
        <v>0</v>
      </c>
      <c r="K70" s="87">
        <f t="shared" si="3"/>
        <v>0</v>
      </c>
    </row>
    <row r="71" hidden="1" customHeight="1" spans="2:11">
      <c r="B71" s="77">
        <f>排班请求!B73</f>
        <v>0</v>
      </c>
      <c r="D71" s="77">
        <f>排班请求!AA73</f>
        <v>0</v>
      </c>
      <c r="E71" s="77">
        <f>排班请求!AB73</f>
        <v>0</v>
      </c>
      <c r="F71" s="77">
        <f>排班请求!AC73</f>
        <v>0</v>
      </c>
      <c r="G71" s="77">
        <f>排班请求!AD73</f>
        <v>0</v>
      </c>
      <c r="H71" s="77">
        <f>排班请求!AE73</f>
        <v>0</v>
      </c>
      <c r="I71" s="77">
        <f>排班请求!AF73</f>
        <v>0</v>
      </c>
      <c r="J71" s="77">
        <f>排班请求!AG73</f>
        <v>0</v>
      </c>
      <c r="K71" s="87">
        <f t="shared" si="3"/>
        <v>0</v>
      </c>
    </row>
    <row r="72" hidden="1" customHeight="1" spans="2:11">
      <c r="B72" s="77">
        <f>排班请求!B74</f>
        <v>0</v>
      </c>
      <c r="D72" s="77">
        <f>排班请求!AA74</f>
        <v>0</v>
      </c>
      <c r="E72" s="77">
        <f>排班请求!AB74</f>
        <v>0</v>
      </c>
      <c r="F72" s="77">
        <f>排班请求!AC74</f>
        <v>0</v>
      </c>
      <c r="G72" s="77">
        <f>排班请求!AD74</f>
        <v>0</v>
      </c>
      <c r="H72" s="77">
        <f>排班请求!AE74</f>
        <v>0</v>
      </c>
      <c r="I72" s="77">
        <f>排班请求!AF74</f>
        <v>0</v>
      </c>
      <c r="J72" s="77">
        <f>排班请求!AG74</f>
        <v>0</v>
      </c>
      <c r="K72" s="87">
        <f t="shared" si="3"/>
        <v>0</v>
      </c>
    </row>
    <row r="73" hidden="1" customHeight="1" spans="2:11">
      <c r="B73" s="77">
        <f>排班请求!B75</f>
        <v>0</v>
      </c>
      <c r="D73" s="77">
        <f>排班请求!AA75</f>
        <v>0</v>
      </c>
      <c r="E73" s="77">
        <f>排班请求!AB75</f>
        <v>0</v>
      </c>
      <c r="F73" s="77">
        <f>排班请求!AC75</f>
        <v>0</v>
      </c>
      <c r="G73" s="77">
        <f>排班请求!AD75</f>
        <v>0</v>
      </c>
      <c r="H73" s="77">
        <f>排班请求!AE75</f>
        <v>0</v>
      </c>
      <c r="I73" s="77">
        <f>排班请求!AF75</f>
        <v>0</v>
      </c>
      <c r="J73" s="77">
        <f>排班请求!AG75</f>
        <v>0</v>
      </c>
      <c r="K73" s="87">
        <f t="shared" si="3"/>
        <v>0</v>
      </c>
    </row>
    <row r="74" hidden="1" customHeight="1" spans="2:11">
      <c r="B74" s="77">
        <f>排班请求!B76</f>
        <v>0</v>
      </c>
      <c r="D74" s="77">
        <f>排班请求!AA76</f>
        <v>0</v>
      </c>
      <c r="E74" s="77">
        <f>排班请求!AB76</f>
        <v>0</v>
      </c>
      <c r="F74" s="77">
        <f>排班请求!AC76</f>
        <v>0</v>
      </c>
      <c r="G74" s="77">
        <f>排班请求!AD76</f>
        <v>0</v>
      </c>
      <c r="H74" s="77">
        <f>排班请求!AE76</f>
        <v>0</v>
      </c>
      <c r="I74" s="77">
        <f>排班请求!AF76</f>
        <v>0</v>
      </c>
      <c r="J74" s="77">
        <f>排班请求!AG76</f>
        <v>0</v>
      </c>
      <c r="K74" s="87">
        <f t="shared" si="3"/>
        <v>0</v>
      </c>
    </row>
    <row r="75" hidden="1" customHeight="1" spans="2:11">
      <c r="B75" s="77">
        <f>排班请求!B77</f>
        <v>0</v>
      </c>
      <c r="D75" s="77">
        <f>排班请求!AA77</f>
        <v>0</v>
      </c>
      <c r="E75" s="77">
        <f>排班请求!AB77</f>
        <v>0</v>
      </c>
      <c r="F75" s="77">
        <f>排班请求!AC77</f>
        <v>0</v>
      </c>
      <c r="G75" s="77">
        <f>排班请求!AD77</f>
        <v>0</v>
      </c>
      <c r="H75" s="77">
        <f>排班请求!AE77</f>
        <v>0</v>
      </c>
      <c r="I75" s="77">
        <f>排班请求!AF77</f>
        <v>0</v>
      </c>
      <c r="J75" s="77">
        <f>排班请求!AG77</f>
        <v>0</v>
      </c>
      <c r="K75" s="87">
        <f t="shared" si="3"/>
        <v>0</v>
      </c>
    </row>
    <row r="76" hidden="1" customHeight="1" spans="2:11">
      <c r="B76" s="77">
        <f>排班请求!B78</f>
        <v>0</v>
      </c>
      <c r="D76" s="77">
        <f>排班请求!AA78</f>
        <v>0</v>
      </c>
      <c r="E76" s="77">
        <f>排班请求!AB78</f>
        <v>0</v>
      </c>
      <c r="F76" s="77">
        <f>排班请求!AC78</f>
        <v>0</v>
      </c>
      <c r="G76" s="77">
        <f>排班请求!AD78</f>
        <v>0</v>
      </c>
      <c r="H76" s="77">
        <f>排班请求!AE78</f>
        <v>0</v>
      </c>
      <c r="I76" s="77">
        <f>排班请求!AF78</f>
        <v>0</v>
      </c>
      <c r="J76" s="77">
        <f>排班请求!AG78</f>
        <v>0</v>
      </c>
      <c r="K76" s="87">
        <f t="shared" si="3"/>
        <v>0</v>
      </c>
    </row>
    <row r="77" hidden="1" customHeight="1" spans="2:11">
      <c r="B77" s="77">
        <f>排班请求!B79</f>
        <v>0</v>
      </c>
      <c r="D77" s="77">
        <f>排班请求!AA79</f>
        <v>0</v>
      </c>
      <c r="E77" s="77">
        <f>排班请求!AB79</f>
        <v>0</v>
      </c>
      <c r="F77" s="77">
        <f>排班请求!AC79</f>
        <v>0</v>
      </c>
      <c r="G77" s="77">
        <f>排班请求!AD79</f>
        <v>0</v>
      </c>
      <c r="H77" s="77">
        <f>排班请求!AE79</f>
        <v>0</v>
      </c>
      <c r="I77" s="77">
        <f>排班请求!AF79</f>
        <v>0</v>
      </c>
      <c r="J77" s="77">
        <f>排班请求!AG79</f>
        <v>0</v>
      </c>
      <c r="K77" s="87">
        <f t="shared" si="3"/>
        <v>0</v>
      </c>
    </row>
    <row r="78" hidden="1" customHeight="1" spans="2:11">
      <c r="B78" s="77">
        <f>排班请求!B80</f>
        <v>0</v>
      </c>
      <c r="D78" s="77">
        <f>排班请求!AA80</f>
        <v>0</v>
      </c>
      <c r="E78" s="77">
        <f>排班请求!AB80</f>
        <v>0</v>
      </c>
      <c r="F78" s="77">
        <f>排班请求!AC80</f>
        <v>0</v>
      </c>
      <c r="G78" s="77">
        <f>排班请求!AD80</f>
        <v>0</v>
      </c>
      <c r="H78" s="77">
        <f>排班请求!AE80</f>
        <v>0</v>
      </c>
      <c r="I78" s="77">
        <f>排班请求!AF80</f>
        <v>0</v>
      </c>
      <c r="J78" s="77">
        <f>排班请求!AG80</f>
        <v>0</v>
      </c>
      <c r="K78" s="87">
        <f t="shared" si="3"/>
        <v>0</v>
      </c>
    </row>
    <row r="79" hidden="1" customHeight="1" spans="2:11">
      <c r="B79" s="77">
        <f>排班请求!B81</f>
        <v>0</v>
      </c>
      <c r="D79" s="77">
        <f>排班请求!AA81</f>
        <v>0</v>
      </c>
      <c r="E79" s="77">
        <f>排班请求!AB81</f>
        <v>0</v>
      </c>
      <c r="F79" s="77">
        <f>排班请求!AC81</f>
        <v>0</v>
      </c>
      <c r="G79" s="77">
        <f>排班请求!AD81</f>
        <v>0</v>
      </c>
      <c r="H79" s="77">
        <f>排班请求!AE81</f>
        <v>0</v>
      </c>
      <c r="I79" s="77">
        <f>排班请求!AF81</f>
        <v>0</v>
      </c>
      <c r="J79" s="77">
        <f>排班请求!AG81</f>
        <v>0</v>
      </c>
      <c r="K79" s="87">
        <f t="shared" si="3"/>
        <v>0</v>
      </c>
    </row>
    <row r="80" hidden="1" customHeight="1" spans="2:11">
      <c r="B80" s="77">
        <f>排班请求!B82</f>
        <v>0</v>
      </c>
      <c r="D80" s="77">
        <f>排班请求!AA82</f>
        <v>0</v>
      </c>
      <c r="E80" s="77">
        <f>排班请求!AB82</f>
        <v>0</v>
      </c>
      <c r="F80" s="77">
        <f>排班请求!AC82</f>
        <v>0</v>
      </c>
      <c r="G80" s="77">
        <f>排班请求!AD82</f>
        <v>0</v>
      </c>
      <c r="H80" s="77">
        <f>排班请求!AE82</f>
        <v>0</v>
      </c>
      <c r="I80" s="77">
        <f>排班请求!AF82</f>
        <v>0</v>
      </c>
      <c r="J80" s="77">
        <f>排班请求!AG82</f>
        <v>0</v>
      </c>
      <c r="K80" s="87">
        <f t="shared" si="3"/>
        <v>0</v>
      </c>
    </row>
    <row r="81" hidden="1" customHeight="1" spans="2:11">
      <c r="B81" s="77">
        <f>排班请求!B83</f>
        <v>0</v>
      </c>
      <c r="D81" s="77">
        <f>排班请求!AA83</f>
        <v>0</v>
      </c>
      <c r="E81" s="77">
        <f>排班请求!AB83</f>
        <v>0</v>
      </c>
      <c r="F81" s="77">
        <f>排班请求!AC83</f>
        <v>0</v>
      </c>
      <c r="G81" s="77">
        <f>排班请求!AD83</f>
        <v>0</v>
      </c>
      <c r="H81" s="77">
        <f>排班请求!AE83</f>
        <v>0</v>
      </c>
      <c r="I81" s="77">
        <f>排班请求!AF83</f>
        <v>0</v>
      </c>
      <c r="J81" s="77">
        <f>排班请求!AG83</f>
        <v>0</v>
      </c>
      <c r="K81" s="87">
        <f t="shared" si="3"/>
        <v>0</v>
      </c>
    </row>
    <row r="82" hidden="1" customHeight="1" spans="2:11">
      <c r="B82" s="77">
        <f>排班请求!B84</f>
        <v>0</v>
      </c>
      <c r="D82" s="77">
        <f>排班请求!AA84</f>
        <v>0</v>
      </c>
      <c r="E82" s="77">
        <f>排班请求!AB84</f>
        <v>0</v>
      </c>
      <c r="F82" s="77">
        <f>排班请求!AC84</f>
        <v>0</v>
      </c>
      <c r="G82" s="77">
        <f>排班请求!AD84</f>
        <v>0</v>
      </c>
      <c r="H82" s="77">
        <f>排班请求!AE84</f>
        <v>0</v>
      </c>
      <c r="I82" s="77">
        <f>排班请求!AF84</f>
        <v>0</v>
      </c>
      <c r="J82" s="77">
        <f>排班请求!AG84</f>
        <v>0</v>
      </c>
      <c r="K82" s="87">
        <f t="shared" si="3"/>
        <v>0</v>
      </c>
    </row>
    <row r="83" hidden="1" customHeight="1" spans="2:11">
      <c r="B83" s="77">
        <f>排班请求!B85</f>
        <v>0</v>
      </c>
      <c r="D83" s="77">
        <f>排班请求!AA85</f>
        <v>0</v>
      </c>
      <c r="E83" s="77">
        <f>排班请求!AB85</f>
        <v>0</v>
      </c>
      <c r="F83" s="77">
        <f>排班请求!AC85</f>
        <v>0</v>
      </c>
      <c r="G83" s="77">
        <f>排班请求!AD85</f>
        <v>0</v>
      </c>
      <c r="H83" s="77">
        <f>排班请求!AE85</f>
        <v>0</v>
      </c>
      <c r="I83" s="77">
        <f>排班请求!AF85</f>
        <v>0</v>
      </c>
      <c r="J83" s="77">
        <f>排班请求!AG85</f>
        <v>0</v>
      </c>
      <c r="K83" s="87">
        <f t="shared" si="3"/>
        <v>0</v>
      </c>
    </row>
    <row r="84" hidden="1" customHeight="1" spans="2:11">
      <c r="B84" s="77">
        <f>排班请求!B86</f>
        <v>0</v>
      </c>
      <c r="D84" s="77">
        <f>排班请求!AA86</f>
        <v>0</v>
      </c>
      <c r="E84" s="77">
        <f>排班请求!AB86</f>
        <v>0</v>
      </c>
      <c r="F84" s="77">
        <f>排班请求!AC86</f>
        <v>0</v>
      </c>
      <c r="G84" s="77">
        <f>排班请求!AD86</f>
        <v>0</v>
      </c>
      <c r="H84" s="77">
        <f>排班请求!AE86</f>
        <v>0</v>
      </c>
      <c r="I84" s="77">
        <f>排班请求!AF86</f>
        <v>0</v>
      </c>
      <c r="J84" s="77">
        <f>排班请求!AG86</f>
        <v>0</v>
      </c>
      <c r="K84" s="87">
        <f t="shared" si="3"/>
        <v>0</v>
      </c>
    </row>
    <row r="85" hidden="1" customHeight="1" spans="2:11">
      <c r="B85" s="77">
        <f>排班请求!B87</f>
        <v>0</v>
      </c>
      <c r="D85" s="77">
        <f>排班请求!AA87</f>
        <v>0</v>
      </c>
      <c r="E85" s="77">
        <f>排班请求!AB87</f>
        <v>0</v>
      </c>
      <c r="F85" s="77">
        <f>排班请求!AC87</f>
        <v>0</v>
      </c>
      <c r="G85" s="77">
        <f>排班请求!AD87</f>
        <v>0</v>
      </c>
      <c r="H85" s="77">
        <f>排班请求!AE87</f>
        <v>0</v>
      </c>
      <c r="I85" s="77">
        <f>排班请求!AF87</f>
        <v>0</v>
      </c>
      <c r="J85" s="77">
        <f>排班请求!AG87</f>
        <v>0</v>
      </c>
      <c r="K85" s="87">
        <f t="shared" si="3"/>
        <v>0</v>
      </c>
    </row>
    <row r="86" hidden="1" customHeight="1" spans="2:11">
      <c r="B86" s="77">
        <f>排班请求!B88</f>
        <v>0</v>
      </c>
      <c r="D86" s="77">
        <f>排班请求!AA88</f>
        <v>0</v>
      </c>
      <c r="E86" s="77">
        <f>排班请求!AB88</f>
        <v>0</v>
      </c>
      <c r="F86" s="77">
        <f>排班请求!AC88</f>
        <v>0</v>
      </c>
      <c r="G86" s="77">
        <f>排班请求!AD88</f>
        <v>0</v>
      </c>
      <c r="H86" s="77">
        <f>排班请求!AE88</f>
        <v>0</v>
      </c>
      <c r="I86" s="77">
        <f>排班请求!AF88</f>
        <v>0</v>
      </c>
      <c r="J86" s="77">
        <f>排班请求!AG88</f>
        <v>0</v>
      </c>
      <c r="K86" s="87">
        <f t="shared" si="3"/>
        <v>0</v>
      </c>
    </row>
    <row r="87" hidden="1" customHeight="1" spans="2:11">
      <c r="B87" s="77">
        <f>排班请求!B89</f>
        <v>0</v>
      </c>
      <c r="D87" s="77">
        <f>排班请求!AA89</f>
        <v>0</v>
      </c>
      <c r="E87" s="77">
        <f>排班请求!AB89</f>
        <v>0</v>
      </c>
      <c r="F87" s="77">
        <f>排班请求!AC89</f>
        <v>0</v>
      </c>
      <c r="G87" s="77">
        <f>排班请求!AD89</f>
        <v>0</v>
      </c>
      <c r="H87" s="77">
        <f>排班请求!AE89</f>
        <v>0</v>
      </c>
      <c r="I87" s="77">
        <f>排班请求!AF89</f>
        <v>0</v>
      </c>
      <c r="J87" s="77">
        <f>排班请求!AG89</f>
        <v>0</v>
      </c>
      <c r="K87" s="87">
        <f t="shared" si="3"/>
        <v>0</v>
      </c>
    </row>
    <row r="88" hidden="1" customHeight="1" spans="2:11">
      <c r="B88" s="77">
        <f>排班请求!B90</f>
        <v>0</v>
      </c>
      <c r="D88" s="77">
        <f>排班请求!AA90</f>
        <v>0</v>
      </c>
      <c r="E88" s="77">
        <f>排班请求!AB90</f>
        <v>0</v>
      </c>
      <c r="F88" s="77">
        <f>排班请求!AC90</f>
        <v>0</v>
      </c>
      <c r="G88" s="77">
        <f>排班请求!AD90</f>
        <v>0</v>
      </c>
      <c r="H88" s="77">
        <f>排班请求!AE90</f>
        <v>0</v>
      </c>
      <c r="I88" s="77">
        <f>排班请求!AF90</f>
        <v>0</v>
      </c>
      <c r="J88" s="77">
        <f>排班请求!AG90</f>
        <v>0</v>
      </c>
      <c r="K88" s="87">
        <f t="shared" si="3"/>
        <v>0</v>
      </c>
    </row>
    <row r="89" hidden="1" customHeight="1" spans="2:11">
      <c r="B89" s="77">
        <f>排班请求!B91</f>
        <v>0</v>
      </c>
      <c r="D89" s="77">
        <f>排班请求!AA91</f>
        <v>0</v>
      </c>
      <c r="E89" s="77">
        <f>排班请求!AB91</f>
        <v>0</v>
      </c>
      <c r="F89" s="77">
        <f>排班请求!AC91</f>
        <v>0</v>
      </c>
      <c r="G89" s="77">
        <f>排班请求!AD91</f>
        <v>0</v>
      </c>
      <c r="H89" s="77">
        <f>排班请求!AE91</f>
        <v>0</v>
      </c>
      <c r="I89" s="77">
        <f>排班请求!AF91</f>
        <v>0</v>
      </c>
      <c r="J89" s="77">
        <f>排班请求!AG91</f>
        <v>0</v>
      </c>
      <c r="K89" s="87">
        <f t="shared" si="3"/>
        <v>0</v>
      </c>
    </row>
    <row r="90" hidden="1" customHeight="1" spans="2:11">
      <c r="B90" s="77">
        <f>排班请求!B92</f>
        <v>0</v>
      </c>
      <c r="D90" s="77">
        <f>排班请求!AA92</f>
        <v>0</v>
      </c>
      <c r="E90" s="77">
        <f>排班请求!AB92</f>
        <v>0</v>
      </c>
      <c r="F90" s="77">
        <f>排班请求!AC92</f>
        <v>0</v>
      </c>
      <c r="G90" s="77">
        <f>排班请求!AD92</f>
        <v>0</v>
      </c>
      <c r="H90" s="77">
        <f>排班请求!AE92</f>
        <v>0</v>
      </c>
      <c r="I90" s="77">
        <f>排班请求!AF92</f>
        <v>0</v>
      </c>
      <c r="J90" s="77">
        <f>排班请求!AG92</f>
        <v>0</v>
      </c>
      <c r="K90" s="87">
        <f t="shared" si="3"/>
        <v>0</v>
      </c>
    </row>
    <row r="91" hidden="1" customHeight="1" spans="2:12">
      <c r="B91" s="77">
        <f>排班请求!B93</f>
        <v>0</v>
      </c>
      <c r="D91" s="77">
        <f>排班请求!AA93</f>
        <v>0</v>
      </c>
      <c r="E91" s="77">
        <f>排班请求!AB93</f>
        <v>0</v>
      </c>
      <c r="F91" s="77">
        <f>排班请求!AC93</f>
        <v>0</v>
      </c>
      <c r="G91" s="77">
        <f>排班请求!AD93</f>
        <v>0</v>
      </c>
      <c r="H91" s="77">
        <f>排班请求!AE93</f>
        <v>0</v>
      </c>
      <c r="I91" s="77">
        <f>排班请求!AF93</f>
        <v>0</v>
      </c>
      <c r="J91" s="77">
        <f>排班请求!AG93</f>
        <v>0</v>
      </c>
      <c r="K91" s="87">
        <f t="shared" si="3"/>
        <v>0</v>
      </c>
      <c r="L91" s="82"/>
    </row>
    <row r="92" customHeight="1" spans="12:12">
      <c r="L92" s="82"/>
    </row>
  </sheetData>
  <sheetProtection sheet="1" selectLockedCells="1" objects="1"/>
  <mergeCells count="2">
    <mergeCell ref="B1:K2"/>
    <mergeCell ref="M1:N3"/>
  </mergeCells>
  <conditionalFormatting sqref="K4:K36">
    <cfRule type="cellIs" dxfId="3" priority="5" operator="greaterThan">
      <formula>180</formula>
    </cfRule>
    <cfRule type="cellIs" dxfId="4" priority="4" operator="greaterThan">
      <formula>180</formula>
    </cfRule>
  </conditionalFormatting>
  <pageMargins left="0.393055555555556" right="0.75" top="1" bottom="1" header="0.511805555555556" footer="0.51180555555555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B1:AA39"/>
  <sheetViews>
    <sheetView showGridLines="0" showZeros="0" zoomScale="85" zoomScaleNormal="85" workbookViewId="0">
      <selection activeCell="C7" sqref="C7"/>
    </sheetView>
  </sheetViews>
  <sheetFormatPr defaultColWidth="9" defaultRowHeight="13.5"/>
  <cols>
    <col min="1" max="1" width="1.25" style="43" customWidth="1"/>
    <col min="2" max="2" width="5.13333333333333" style="43" customWidth="1"/>
    <col min="3" max="3" width="10.975" style="44" customWidth="1"/>
    <col min="4" max="4" width="11.5" style="43" customWidth="1"/>
    <col min="5" max="5" width="10" style="43" customWidth="1"/>
    <col min="6" max="6" width="11.8833333333333" style="45" customWidth="1"/>
    <col min="7" max="7" width="5.13333333333333" style="46" customWidth="1"/>
    <col min="8" max="10" width="10.7166666666667" style="43" customWidth="1"/>
    <col min="11" max="11" width="10.1916666666667" style="43" customWidth="1"/>
    <col min="12" max="12" width="9.66666666666667" style="47" customWidth="1"/>
    <col min="13" max="13" width="9.80833333333333" style="43" customWidth="1"/>
    <col min="14" max="14" width="9.275" style="44" customWidth="1"/>
    <col min="15" max="15" width="9" style="43"/>
    <col min="16" max="16" width="9.55" style="43" customWidth="1"/>
    <col min="17" max="17" width="9" style="43"/>
    <col min="18" max="18" width="6.00833333333333" style="43" customWidth="1"/>
    <col min="19" max="19" width="10.1333333333333" style="47" customWidth="1"/>
    <col min="20" max="22" width="9.14166666666667" style="43" customWidth="1"/>
    <col min="23" max="23" width="9" style="47" customWidth="1"/>
    <col min="24" max="24" width="11.6333333333333" style="47"/>
    <col min="25" max="25" width="11.5" style="43" customWidth="1"/>
    <col min="26" max="26" width="12.55" style="48" customWidth="1"/>
    <col min="27" max="27" width="10.3833333333333" style="43" customWidth="1"/>
    <col min="28" max="16384" width="9" style="43"/>
  </cols>
  <sheetData>
    <row r="1" ht="8" customHeight="1"/>
    <row r="2" s="40" customFormat="1" ht="42" customHeight="1" spans="2:27">
      <c r="B2" s="49" t="s">
        <v>164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</row>
    <row r="3" ht="6" customHeight="1" spans="2:26">
      <c r="B3" s="50"/>
      <c r="C3" s="51"/>
      <c r="D3" s="50"/>
      <c r="E3" s="50"/>
      <c r="F3" s="52"/>
      <c r="G3" s="53"/>
      <c r="H3" s="50"/>
      <c r="I3" s="50"/>
      <c r="J3" s="50"/>
      <c r="K3" s="50"/>
      <c r="L3" s="67"/>
      <c r="M3" s="50"/>
      <c r="N3" s="51"/>
      <c r="O3" s="50"/>
      <c r="P3" s="50"/>
      <c r="Q3" s="50"/>
      <c r="R3" s="50"/>
      <c r="S3" s="67"/>
      <c r="T3" s="50"/>
      <c r="U3" s="50"/>
      <c r="V3" s="50"/>
      <c r="W3" s="67"/>
      <c r="X3" s="67"/>
      <c r="Y3" s="50"/>
      <c r="Z3" s="72"/>
    </row>
    <row r="4" customFormat="1" ht="6" customHeight="1" spans="2:27">
      <c r="B4" s="50"/>
      <c r="C4" s="51"/>
      <c r="D4" s="50"/>
      <c r="E4" s="50"/>
      <c r="F4" s="52"/>
      <c r="G4" s="53"/>
      <c r="H4" s="50"/>
      <c r="I4" s="50"/>
      <c r="J4" s="50"/>
      <c r="K4" s="50"/>
      <c r="L4" s="67"/>
      <c r="M4" s="50"/>
      <c r="N4" s="51"/>
      <c r="O4" s="50"/>
      <c r="P4" s="50"/>
      <c r="Q4" s="50"/>
      <c r="R4" s="50"/>
      <c r="S4" s="67"/>
      <c r="T4" s="50"/>
      <c r="U4" s="50"/>
      <c r="V4" s="50"/>
      <c r="W4" s="67"/>
      <c r="X4" s="67"/>
      <c r="Y4" s="50"/>
      <c r="Z4" s="72"/>
      <c r="AA4" s="43"/>
    </row>
    <row r="5" s="41" customFormat="1" ht="25" customHeight="1" spans="2:27">
      <c r="B5" s="54" t="s">
        <v>165</v>
      </c>
      <c r="C5" s="55" t="s">
        <v>166</v>
      </c>
      <c r="D5" s="54"/>
      <c r="E5" s="54"/>
      <c r="F5" s="54"/>
      <c r="G5" s="54"/>
      <c r="H5" s="54" t="s">
        <v>167</v>
      </c>
      <c r="I5" s="54"/>
      <c r="J5" s="54"/>
      <c r="K5" s="54" t="s">
        <v>168</v>
      </c>
      <c r="L5" s="68"/>
      <c r="M5" s="54"/>
      <c r="N5" s="55"/>
      <c r="O5" s="54"/>
      <c r="P5" s="54"/>
      <c r="Q5" s="54"/>
      <c r="R5" s="54"/>
      <c r="S5" s="68"/>
      <c r="T5" s="54" t="s">
        <v>169</v>
      </c>
      <c r="U5" s="54"/>
      <c r="V5" s="54"/>
      <c r="W5" s="68"/>
      <c r="X5" s="68" t="s">
        <v>170</v>
      </c>
      <c r="Y5" s="54" t="s">
        <v>171</v>
      </c>
      <c r="Z5" s="73" t="s">
        <v>172</v>
      </c>
      <c r="AA5" s="54" t="s">
        <v>111</v>
      </c>
    </row>
    <row r="6" s="41" customFormat="1" ht="22" customHeight="1" spans="2:27">
      <c r="B6" s="54"/>
      <c r="C6" s="55" t="s">
        <v>173</v>
      </c>
      <c r="D6" s="54" t="s">
        <v>100</v>
      </c>
      <c r="E6" s="54" t="s">
        <v>99</v>
      </c>
      <c r="F6" s="56" t="s">
        <v>174</v>
      </c>
      <c r="G6" s="57" t="s">
        <v>175</v>
      </c>
      <c r="H6" s="54" t="s">
        <v>176</v>
      </c>
      <c r="I6" s="54" t="s">
        <v>177</v>
      </c>
      <c r="J6" s="54" t="s">
        <v>178</v>
      </c>
      <c r="K6" s="54" t="s">
        <v>179</v>
      </c>
      <c r="L6" s="68" t="s">
        <v>180</v>
      </c>
      <c r="M6" s="54" t="s">
        <v>181</v>
      </c>
      <c r="N6" s="55" t="s">
        <v>182</v>
      </c>
      <c r="O6" s="54" t="s">
        <v>183</v>
      </c>
      <c r="P6" s="54" t="s">
        <v>184</v>
      </c>
      <c r="Q6" s="54" t="s">
        <v>185</v>
      </c>
      <c r="R6" s="54" t="s">
        <v>186</v>
      </c>
      <c r="S6" s="68" t="s">
        <v>46</v>
      </c>
      <c r="T6" s="54" t="s">
        <v>187</v>
      </c>
      <c r="U6" s="54" t="s">
        <v>188</v>
      </c>
      <c r="V6" s="54" t="s">
        <v>189</v>
      </c>
      <c r="W6" s="68" t="s">
        <v>46</v>
      </c>
      <c r="X6" s="68"/>
      <c r="Y6" s="54"/>
      <c r="Z6" s="73"/>
      <c r="AA6" s="54"/>
    </row>
    <row r="7" s="42" customFormat="1" ht="19" customHeight="1" spans="2:27">
      <c r="B7" s="58">
        <f t="shared" ref="B7:B36" si="0">ROW()-5</f>
        <v>2</v>
      </c>
      <c r="C7" s="59">
        <v>100188</v>
      </c>
      <c r="D7" s="59" t="s">
        <v>190</v>
      </c>
      <c r="E7" s="59" t="s">
        <v>118</v>
      </c>
      <c r="F7" s="60">
        <v>43101</v>
      </c>
      <c r="G7" s="61">
        <f ca="1" t="shared" ref="G7:G36" si="1">IF(F7="","",(TODAY()-F7)/365)</f>
        <v>3.40821917808219</v>
      </c>
      <c r="H7" s="59">
        <v>24</v>
      </c>
      <c r="I7" s="59">
        <v>3</v>
      </c>
      <c r="J7" s="59"/>
      <c r="K7" s="59">
        <v>4500</v>
      </c>
      <c r="L7" s="69">
        <f t="shared" ref="L7:L36" si="2">IFERROR(SUM(K7/H7/8)*I7,0)</f>
        <v>70.3125</v>
      </c>
      <c r="M7" s="59">
        <v>1000</v>
      </c>
      <c r="N7" s="59">
        <v>300</v>
      </c>
      <c r="O7" s="59">
        <v>100</v>
      </c>
      <c r="P7" s="59">
        <v>100</v>
      </c>
      <c r="Q7" s="59">
        <v>120</v>
      </c>
      <c r="R7" s="59"/>
      <c r="S7" s="69">
        <f t="shared" ref="S7:S36" si="3">SUM(K7:R7)</f>
        <v>6190.3125</v>
      </c>
      <c r="T7" s="61">
        <f t="shared" ref="T7:T36" si="4">IFERROR(SUM(K7/24/8)*J7,0)</f>
        <v>0</v>
      </c>
      <c r="U7" s="59">
        <v>420.28</v>
      </c>
      <c r="V7" s="59"/>
      <c r="W7" s="69">
        <f t="shared" ref="W7:W36" si="5">SUM(T7:V7)</f>
        <v>420.28</v>
      </c>
      <c r="X7" s="69">
        <f t="shared" ref="X7:X36" si="6">S7-W7</f>
        <v>5770.0325</v>
      </c>
      <c r="Y7" s="58">
        <f>ROUND(MAX((X7-5000)*{0.03;0.1;0.2;0.25;0.3;0.35;0.45}-{0;210;1410;2660;4410;7160;15160},0),2)</f>
        <v>23.1</v>
      </c>
      <c r="Z7" s="74">
        <f t="shared" ref="Z7:Z36" si="7">X7-Y7</f>
        <v>5746.9325</v>
      </c>
      <c r="AA7" s="59"/>
    </row>
    <row r="8" s="42" customFormat="1" ht="19" customHeight="1" spans="2:27">
      <c r="B8" s="62">
        <f t="shared" si="0"/>
        <v>3</v>
      </c>
      <c r="C8" s="63">
        <v>100189</v>
      </c>
      <c r="D8" s="63" t="s">
        <v>191</v>
      </c>
      <c r="E8" s="63" t="s">
        <v>192</v>
      </c>
      <c r="F8" s="64">
        <v>43497</v>
      </c>
      <c r="G8" s="61">
        <f ca="1" t="shared" si="1"/>
        <v>2.32328767123288</v>
      </c>
      <c r="H8" s="63">
        <v>24</v>
      </c>
      <c r="I8" s="63">
        <v>3</v>
      </c>
      <c r="J8" s="63">
        <v>2</v>
      </c>
      <c r="K8" s="63">
        <v>3500</v>
      </c>
      <c r="L8" s="70">
        <f t="shared" si="2"/>
        <v>54.6875</v>
      </c>
      <c r="M8" s="63">
        <v>800</v>
      </c>
      <c r="N8" s="63">
        <v>300</v>
      </c>
      <c r="O8" s="63">
        <v>100</v>
      </c>
      <c r="P8" s="63">
        <v>50</v>
      </c>
      <c r="Q8" s="63">
        <v>120</v>
      </c>
      <c r="R8" s="63"/>
      <c r="S8" s="70">
        <f t="shared" si="3"/>
        <v>4924.6875</v>
      </c>
      <c r="T8" s="71">
        <f t="shared" si="4"/>
        <v>36.4583333333333</v>
      </c>
      <c r="U8" s="63">
        <v>420.28</v>
      </c>
      <c r="V8" s="63"/>
      <c r="W8" s="70">
        <f t="shared" si="5"/>
        <v>456.738333333333</v>
      </c>
      <c r="X8" s="70">
        <f t="shared" si="6"/>
        <v>4467.94916666667</v>
      </c>
      <c r="Y8" s="62">
        <f>ROUND(MAX((X8-5000)*{0.03;0.1;0.2;0.25;0.3;0.35;0.45}-{0;210;1410;2660;4410;7160;15160},0),2)</f>
        <v>0</v>
      </c>
      <c r="Z8" s="75">
        <f t="shared" si="7"/>
        <v>4467.94916666667</v>
      </c>
      <c r="AA8" s="63"/>
    </row>
    <row r="9" s="42" customFormat="1" ht="19" customHeight="1" spans="2:27">
      <c r="B9" s="62">
        <f t="shared" si="0"/>
        <v>4</v>
      </c>
      <c r="C9" s="63">
        <v>100190</v>
      </c>
      <c r="D9" s="63" t="s">
        <v>191</v>
      </c>
      <c r="E9" s="63" t="s">
        <v>193</v>
      </c>
      <c r="F9" s="64">
        <v>43497</v>
      </c>
      <c r="G9" s="61">
        <f ca="1" t="shared" si="1"/>
        <v>2.32328767123288</v>
      </c>
      <c r="H9" s="63">
        <v>25</v>
      </c>
      <c r="I9" s="63">
        <v>2</v>
      </c>
      <c r="J9" s="63">
        <v>2</v>
      </c>
      <c r="K9" s="63">
        <v>3500</v>
      </c>
      <c r="L9" s="70">
        <f t="shared" si="2"/>
        <v>35</v>
      </c>
      <c r="M9" s="63">
        <v>800</v>
      </c>
      <c r="N9" s="63">
        <v>300</v>
      </c>
      <c r="O9" s="63">
        <v>100</v>
      </c>
      <c r="P9" s="63">
        <v>50</v>
      </c>
      <c r="Q9" s="63">
        <v>120</v>
      </c>
      <c r="R9" s="63"/>
      <c r="S9" s="70">
        <f t="shared" si="3"/>
        <v>4905</v>
      </c>
      <c r="T9" s="71">
        <f t="shared" si="4"/>
        <v>36.4583333333333</v>
      </c>
      <c r="U9" s="63">
        <v>420.28</v>
      </c>
      <c r="V9" s="63"/>
      <c r="W9" s="70">
        <f t="shared" si="5"/>
        <v>456.738333333333</v>
      </c>
      <c r="X9" s="70">
        <f t="shared" si="6"/>
        <v>4448.26166666667</v>
      </c>
      <c r="Y9" s="62">
        <f>ROUND(MAX((X9-5000)*{0.03;0.1;0.2;0.25;0.3;0.35;0.45}-{0;210;1410;2660;4410;7160;15160},0),2)</f>
        <v>0</v>
      </c>
      <c r="Z9" s="75">
        <f t="shared" si="7"/>
        <v>4448.26166666667</v>
      </c>
      <c r="AA9" s="63"/>
    </row>
    <row r="10" s="42" customFormat="1" ht="19" customHeight="1" spans="2:27">
      <c r="B10" s="62">
        <f t="shared" si="0"/>
        <v>5</v>
      </c>
      <c r="C10" s="63">
        <v>100191</v>
      </c>
      <c r="D10" s="63" t="s">
        <v>194</v>
      </c>
      <c r="E10" s="63" t="s">
        <v>195</v>
      </c>
      <c r="F10" s="64">
        <v>43498</v>
      </c>
      <c r="G10" s="61">
        <f ca="1" t="shared" si="1"/>
        <v>2.32054794520548</v>
      </c>
      <c r="H10" s="63">
        <v>24</v>
      </c>
      <c r="I10" s="63">
        <v>5</v>
      </c>
      <c r="J10" s="63">
        <v>5</v>
      </c>
      <c r="K10" s="63">
        <v>2800</v>
      </c>
      <c r="L10" s="70">
        <f t="shared" si="2"/>
        <v>72.9166666666667</v>
      </c>
      <c r="M10" s="63">
        <v>300</v>
      </c>
      <c r="N10" s="63">
        <v>300</v>
      </c>
      <c r="O10" s="63">
        <v>100</v>
      </c>
      <c r="P10" s="63">
        <v>50</v>
      </c>
      <c r="Q10" s="63">
        <v>120</v>
      </c>
      <c r="R10" s="63"/>
      <c r="S10" s="70">
        <f t="shared" si="3"/>
        <v>3742.91666666667</v>
      </c>
      <c r="T10" s="71">
        <f t="shared" si="4"/>
        <v>72.9166666666667</v>
      </c>
      <c r="U10" s="63">
        <v>420.28</v>
      </c>
      <c r="V10" s="63"/>
      <c r="W10" s="70">
        <f t="shared" si="5"/>
        <v>493.196666666667</v>
      </c>
      <c r="X10" s="70">
        <f t="shared" si="6"/>
        <v>3249.72</v>
      </c>
      <c r="Y10" s="62">
        <f>ROUND(MAX((X10-5000)*{0.03;0.1;0.2;0.25;0.3;0.35;0.45}-{0;210;1410;2660;4410;7160;15160},0),2)</f>
        <v>0</v>
      </c>
      <c r="Z10" s="75">
        <f t="shared" si="7"/>
        <v>3249.72</v>
      </c>
      <c r="AA10" s="63"/>
    </row>
    <row r="11" s="42" customFormat="1" ht="19" customHeight="1" spans="2:27">
      <c r="B11" s="62">
        <f t="shared" si="0"/>
        <v>6</v>
      </c>
      <c r="C11" s="63"/>
      <c r="D11" s="63"/>
      <c r="E11" s="63"/>
      <c r="F11" s="64"/>
      <c r="G11" s="61" t="str">
        <f ca="1" t="shared" si="1"/>
        <v/>
      </c>
      <c r="H11" s="63"/>
      <c r="I11" s="63"/>
      <c r="J11" s="63"/>
      <c r="K11" s="63"/>
      <c r="L11" s="70">
        <f t="shared" si="2"/>
        <v>0</v>
      </c>
      <c r="M11" s="63"/>
      <c r="N11" s="63"/>
      <c r="O11" s="63" t="s">
        <v>196</v>
      </c>
      <c r="P11" s="63"/>
      <c r="Q11" s="63"/>
      <c r="R11" s="63"/>
      <c r="S11" s="70">
        <f t="shared" si="3"/>
        <v>0</v>
      </c>
      <c r="T11" s="71">
        <f t="shared" si="4"/>
        <v>0</v>
      </c>
      <c r="U11" s="63"/>
      <c r="V11" s="63"/>
      <c r="W11" s="70">
        <f t="shared" si="5"/>
        <v>0</v>
      </c>
      <c r="X11" s="70">
        <f t="shared" si="6"/>
        <v>0</v>
      </c>
      <c r="Y11" s="62">
        <f>ROUND(MAX((X11-5000)*{0.03;0.1;0.2;0.25;0.3;0.35;0.45}-{0;210;1410;2660;4410;7160;15160},0),2)</f>
        <v>0</v>
      </c>
      <c r="Z11" s="75">
        <f t="shared" si="7"/>
        <v>0</v>
      </c>
      <c r="AA11" s="63"/>
    </row>
    <row r="12" s="42" customFormat="1" ht="19" customHeight="1" spans="2:27">
      <c r="B12" s="62">
        <f t="shared" si="0"/>
        <v>7</v>
      </c>
      <c r="C12" s="63"/>
      <c r="D12" s="63"/>
      <c r="E12" s="63"/>
      <c r="F12" s="64"/>
      <c r="G12" s="61" t="str">
        <f ca="1" t="shared" si="1"/>
        <v/>
      </c>
      <c r="H12" s="63"/>
      <c r="I12" s="63"/>
      <c r="J12" s="63"/>
      <c r="K12" s="63"/>
      <c r="L12" s="70">
        <f t="shared" si="2"/>
        <v>0</v>
      </c>
      <c r="M12" s="63"/>
      <c r="N12" s="63"/>
      <c r="O12" s="63"/>
      <c r="P12" s="63"/>
      <c r="Q12" s="63"/>
      <c r="R12" s="63"/>
      <c r="S12" s="70">
        <f t="shared" si="3"/>
        <v>0</v>
      </c>
      <c r="T12" s="71">
        <f t="shared" si="4"/>
        <v>0</v>
      </c>
      <c r="U12" s="63"/>
      <c r="V12" s="63"/>
      <c r="W12" s="70">
        <f t="shared" si="5"/>
        <v>0</v>
      </c>
      <c r="X12" s="70">
        <f t="shared" si="6"/>
        <v>0</v>
      </c>
      <c r="Y12" s="62">
        <f>ROUND(MAX((X12-5000)*{0.03;0.1;0.2;0.25;0.3;0.35;0.45}-{0;210;1410;2660;4410;7160;15160},0),2)</f>
        <v>0</v>
      </c>
      <c r="Z12" s="75">
        <f t="shared" si="7"/>
        <v>0</v>
      </c>
      <c r="AA12" s="63"/>
    </row>
    <row r="13" s="42" customFormat="1" ht="19" customHeight="1" spans="2:27">
      <c r="B13" s="62">
        <f t="shared" si="0"/>
        <v>8</v>
      </c>
      <c r="C13" s="63"/>
      <c r="D13" s="63"/>
      <c r="E13" s="63"/>
      <c r="F13" s="64"/>
      <c r="G13" s="61" t="str">
        <f ca="1" t="shared" si="1"/>
        <v/>
      </c>
      <c r="H13" s="63"/>
      <c r="I13" s="63"/>
      <c r="J13" s="63"/>
      <c r="K13" s="63"/>
      <c r="L13" s="70">
        <f t="shared" si="2"/>
        <v>0</v>
      </c>
      <c r="M13" s="63"/>
      <c r="N13" s="63"/>
      <c r="O13" s="63"/>
      <c r="P13" s="63"/>
      <c r="Q13" s="63"/>
      <c r="R13" s="63"/>
      <c r="S13" s="70">
        <f t="shared" si="3"/>
        <v>0</v>
      </c>
      <c r="T13" s="71">
        <f t="shared" si="4"/>
        <v>0</v>
      </c>
      <c r="U13" s="63"/>
      <c r="V13" s="63"/>
      <c r="W13" s="70">
        <f t="shared" si="5"/>
        <v>0</v>
      </c>
      <c r="X13" s="70">
        <f t="shared" si="6"/>
        <v>0</v>
      </c>
      <c r="Y13" s="62">
        <f>ROUND(MAX((X13-5000)*{0.03;0.1;0.2;0.25;0.3;0.35;0.45}-{0;210;1410;2660;4410;7160;15160},0),2)</f>
        <v>0</v>
      </c>
      <c r="Z13" s="75">
        <f t="shared" si="7"/>
        <v>0</v>
      </c>
      <c r="AA13" s="63"/>
    </row>
    <row r="14" s="42" customFormat="1" ht="19" customHeight="1" spans="2:27">
      <c r="B14" s="62">
        <f t="shared" si="0"/>
        <v>9</v>
      </c>
      <c r="C14" s="63"/>
      <c r="D14" s="63"/>
      <c r="E14" s="63"/>
      <c r="F14" s="64"/>
      <c r="G14" s="61" t="str">
        <f ca="1" t="shared" si="1"/>
        <v/>
      </c>
      <c r="H14" s="63"/>
      <c r="I14" s="63"/>
      <c r="J14" s="63"/>
      <c r="K14" s="63"/>
      <c r="L14" s="70">
        <f t="shared" si="2"/>
        <v>0</v>
      </c>
      <c r="M14" s="63"/>
      <c r="N14" s="63"/>
      <c r="O14" s="63"/>
      <c r="P14" s="63"/>
      <c r="Q14" s="63"/>
      <c r="R14" s="63"/>
      <c r="S14" s="70">
        <f t="shared" si="3"/>
        <v>0</v>
      </c>
      <c r="T14" s="71">
        <f t="shared" si="4"/>
        <v>0</v>
      </c>
      <c r="U14" s="63"/>
      <c r="V14" s="63"/>
      <c r="W14" s="70">
        <f t="shared" si="5"/>
        <v>0</v>
      </c>
      <c r="X14" s="70">
        <f t="shared" si="6"/>
        <v>0</v>
      </c>
      <c r="Y14" s="62">
        <f>ROUND(MAX((X14-5000)*{0.03;0.1;0.2;0.25;0.3;0.35;0.45}-{0;210;1410;2660;4410;7160;15160},0),2)</f>
        <v>0</v>
      </c>
      <c r="Z14" s="75">
        <f t="shared" si="7"/>
        <v>0</v>
      </c>
      <c r="AA14" s="63"/>
    </row>
    <row r="15" s="42" customFormat="1" ht="19" customHeight="1" spans="2:27">
      <c r="B15" s="62">
        <f t="shared" si="0"/>
        <v>10</v>
      </c>
      <c r="C15" s="63"/>
      <c r="D15" s="63"/>
      <c r="E15" s="63"/>
      <c r="F15" s="64"/>
      <c r="G15" s="61" t="str">
        <f ca="1" t="shared" si="1"/>
        <v/>
      </c>
      <c r="H15" s="63"/>
      <c r="I15" s="63"/>
      <c r="J15" s="63"/>
      <c r="K15" s="63"/>
      <c r="L15" s="70">
        <f t="shared" si="2"/>
        <v>0</v>
      </c>
      <c r="M15" s="63"/>
      <c r="N15" s="63"/>
      <c r="O15" s="63"/>
      <c r="P15" s="63"/>
      <c r="Q15" s="63"/>
      <c r="R15" s="63"/>
      <c r="S15" s="70">
        <f t="shared" si="3"/>
        <v>0</v>
      </c>
      <c r="T15" s="71">
        <f t="shared" si="4"/>
        <v>0</v>
      </c>
      <c r="U15" s="63"/>
      <c r="V15" s="63"/>
      <c r="W15" s="70">
        <f t="shared" si="5"/>
        <v>0</v>
      </c>
      <c r="X15" s="70">
        <f t="shared" si="6"/>
        <v>0</v>
      </c>
      <c r="Y15" s="62">
        <f>ROUND(MAX((X15-5000)*{0.03;0.1;0.2;0.25;0.3;0.35;0.45}-{0;210;1410;2660;4410;7160;15160},0),2)</f>
        <v>0</v>
      </c>
      <c r="Z15" s="75">
        <f t="shared" si="7"/>
        <v>0</v>
      </c>
      <c r="AA15" s="63"/>
    </row>
    <row r="16" s="42" customFormat="1" ht="19" customHeight="1" spans="2:27">
      <c r="B16" s="62">
        <f t="shared" si="0"/>
        <v>11</v>
      </c>
      <c r="C16" s="63"/>
      <c r="D16" s="63"/>
      <c r="E16" s="63"/>
      <c r="F16" s="64"/>
      <c r="G16" s="61" t="str">
        <f ca="1" t="shared" si="1"/>
        <v/>
      </c>
      <c r="H16" s="63"/>
      <c r="I16" s="63"/>
      <c r="J16" s="63"/>
      <c r="K16" s="63"/>
      <c r="L16" s="70">
        <f t="shared" si="2"/>
        <v>0</v>
      </c>
      <c r="M16" s="63"/>
      <c r="N16" s="63"/>
      <c r="O16" s="63"/>
      <c r="P16" s="63"/>
      <c r="Q16" s="63"/>
      <c r="R16" s="63"/>
      <c r="S16" s="70">
        <f t="shared" si="3"/>
        <v>0</v>
      </c>
      <c r="T16" s="71">
        <f t="shared" si="4"/>
        <v>0</v>
      </c>
      <c r="U16" s="63"/>
      <c r="V16" s="63"/>
      <c r="W16" s="70">
        <f t="shared" si="5"/>
        <v>0</v>
      </c>
      <c r="X16" s="70">
        <f t="shared" si="6"/>
        <v>0</v>
      </c>
      <c r="Y16" s="62">
        <f>ROUND(MAX((X16-5000)*{0.03;0.1;0.2;0.25;0.3;0.35;0.45}-{0;210;1410;2660;4410;7160;15160},0),2)</f>
        <v>0</v>
      </c>
      <c r="Z16" s="75">
        <f t="shared" si="7"/>
        <v>0</v>
      </c>
      <c r="AA16" s="63"/>
    </row>
    <row r="17" s="42" customFormat="1" ht="19" customHeight="1" spans="2:27">
      <c r="B17" s="62">
        <f t="shared" si="0"/>
        <v>12</v>
      </c>
      <c r="C17" s="63"/>
      <c r="D17" s="63"/>
      <c r="E17" s="63"/>
      <c r="F17" s="64"/>
      <c r="G17" s="61" t="str">
        <f ca="1" t="shared" si="1"/>
        <v/>
      </c>
      <c r="H17" s="63"/>
      <c r="I17" s="63"/>
      <c r="J17" s="63"/>
      <c r="K17" s="63"/>
      <c r="L17" s="70">
        <f t="shared" si="2"/>
        <v>0</v>
      </c>
      <c r="M17" s="63"/>
      <c r="N17" s="63"/>
      <c r="O17" s="63"/>
      <c r="P17" s="63"/>
      <c r="Q17" s="63"/>
      <c r="R17" s="63"/>
      <c r="S17" s="70">
        <f t="shared" si="3"/>
        <v>0</v>
      </c>
      <c r="T17" s="71">
        <f t="shared" si="4"/>
        <v>0</v>
      </c>
      <c r="U17" s="63"/>
      <c r="V17" s="63"/>
      <c r="W17" s="70">
        <f t="shared" si="5"/>
        <v>0</v>
      </c>
      <c r="X17" s="70">
        <f t="shared" si="6"/>
        <v>0</v>
      </c>
      <c r="Y17" s="62">
        <f>ROUND(MAX((X17-5000)*{0.03;0.1;0.2;0.25;0.3;0.35;0.45}-{0;210;1410;2660;4410;7160;15160},0),2)</f>
        <v>0</v>
      </c>
      <c r="Z17" s="75">
        <f t="shared" si="7"/>
        <v>0</v>
      </c>
      <c r="AA17" s="63"/>
    </row>
    <row r="18" s="42" customFormat="1" ht="19" customHeight="1" spans="2:27">
      <c r="B18" s="62">
        <f t="shared" si="0"/>
        <v>13</v>
      </c>
      <c r="C18" s="63"/>
      <c r="D18" s="63"/>
      <c r="E18" s="63"/>
      <c r="F18" s="64"/>
      <c r="G18" s="61" t="str">
        <f ca="1" t="shared" si="1"/>
        <v/>
      </c>
      <c r="H18" s="63"/>
      <c r="I18" s="63"/>
      <c r="J18" s="63"/>
      <c r="K18" s="63"/>
      <c r="L18" s="70">
        <f t="shared" si="2"/>
        <v>0</v>
      </c>
      <c r="M18" s="63"/>
      <c r="N18" s="63"/>
      <c r="O18" s="63"/>
      <c r="P18" s="63"/>
      <c r="Q18" s="63"/>
      <c r="R18" s="63"/>
      <c r="S18" s="70">
        <f t="shared" si="3"/>
        <v>0</v>
      </c>
      <c r="T18" s="71">
        <f t="shared" si="4"/>
        <v>0</v>
      </c>
      <c r="U18" s="63"/>
      <c r="V18" s="63"/>
      <c r="W18" s="70">
        <f t="shared" si="5"/>
        <v>0</v>
      </c>
      <c r="X18" s="70">
        <f t="shared" si="6"/>
        <v>0</v>
      </c>
      <c r="Y18" s="62">
        <f>ROUND(MAX((X18-5000)*{0.03;0.1;0.2;0.25;0.3;0.35;0.45}-{0;210;1410;2660;4410;7160;15160},0),2)</f>
        <v>0</v>
      </c>
      <c r="Z18" s="75">
        <f t="shared" si="7"/>
        <v>0</v>
      </c>
      <c r="AA18" s="63"/>
    </row>
    <row r="19" s="42" customFormat="1" ht="19" customHeight="1" spans="2:27">
      <c r="B19" s="62">
        <f t="shared" si="0"/>
        <v>14</v>
      </c>
      <c r="C19" s="63"/>
      <c r="D19" s="63"/>
      <c r="E19" s="63"/>
      <c r="F19" s="64"/>
      <c r="G19" s="61" t="str">
        <f ca="1" t="shared" si="1"/>
        <v/>
      </c>
      <c r="H19" s="63"/>
      <c r="I19" s="63"/>
      <c r="J19" s="63"/>
      <c r="K19" s="63"/>
      <c r="L19" s="70">
        <f t="shared" si="2"/>
        <v>0</v>
      </c>
      <c r="M19" s="63"/>
      <c r="N19" s="63"/>
      <c r="O19" s="63"/>
      <c r="P19" s="63"/>
      <c r="Q19" s="63"/>
      <c r="R19" s="63"/>
      <c r="S19" s="70">
        <f t="shared" si="3"/>
        <v>0</v>
      </c>
      <c r="T19" s="71">
        <f t="shared" si="4"/>
        <v>0</v>
      </c>
      <c r="U19" s="63"/>
      <c r="V19" s="63"/>
      <c r="W19" s="70">
        <f t="shared" si="5"/>
        <v>0</v>
      </c>
      <c r="X19" s="70">
        <f t="shared" si="6"/>
        <v>0</v>
      </c>
      <c r="Y19" s="62">
        <f>ROUND(MAX((X19-5000)*{0.03;0.1;0.2;0.25;0.3;0.35;0.45}-{0;210;1410;2660;4410;7160;15160},0),2)</f>
        <v>0</v>
      </c>
      <c r="Z19" s="75">
        <f t="shared" si="7"/>
        <v>0</v>
      </c>
      <c r="AA19" s="63"/>
    </row>
    <row r="20" s="42" customFormat="1" ht="19" customHeight="1" spans="2:27">
      <c r="B20" s="62">
        <f t="shared" si="0"/>
        <v>15</v>
      </c>
      <c r="C20" s="63"/>
      <c r="D20" s="63"/>
      <c r="E20" s="63"/>
      <c r="F20" s="64"/>
      <c r="G20" s="61" t="str">
        <f ca="1" t="shared" si="1"/>
        <v/>
      </c>
      <c r="H20" s="63"/>
      <c r="I20" s="63"/>
      <c r="J20" s="63"/>
      <c r="K20" s="63"/>
      <c r="L20" s="70">
        <f t="shared" si="2"/>
        <v>0</v>
      </c>
      <c r="M20" s="63"/>
      <c r="N20" s="63"/>
      <c r="O20" s="63"/>
      <c r="P20" s="63"/>
      <c r="Q20" s="63"/>
      <c r="R20" s="63"/>
      <c r="S20" s="70">
        <f t="shared" si="3"/>
        <v>0</v>
      </c>
      <c r="T20" s="71">
        <f t="shared" si="4"/>
        <v>0</v>
      </c>
      <c r="U20" s="63"/>
      <c r="V20" s="63"/>
      <c r="W20" s="70">
        <f t="shared" si="5"/>
        <v>0</v>
      </c>
      <c r="X20" s="70">
        <f t="shared" si="6"/>
        <v>0</v>
      </c>
      <c r="Y20" s="62">
        <f>ROUND(MAX((X20-5000)*{0.03;0.1;0.2;0.25;0.3;0.35;0.45}-{0;210;1410;2660;4410;7160;15160},0),2)</f>
        <v>0</v>
      </c>
      <c r="Z20" s="75">
        <f t="shared" si="7"/>
        <v>0</v>
      </c>
      <c r="AA20" s="63"/>
    </row>
    <row r="21" s="42" customFormat="1" ht="19" customHeight="1" spans="2:27">
      <c r="B21" s="62">
        <f t="shared" si="0"/>
        <v>16</v>
      </c>
      <c r="C21" s="63"/>
      <c r="D21" s="63"/>
      <c r="E21" s="63"/>
      <c r="F21" s="64"/>
      <c r="G21" s="61" t="str">
        <f ca="1" t="shared" si="1"/>
        <v/>
      </c>
      <c r="H21" s="63"/>
      <c r="I21" s="63"/>
      <c r="J21" s="63"/>
      <c r="K21" s="63"/>
      <c r="L21" s="70">
        <f t="shared" si="2"/>
        <v>0</v>
      </c>
      <c r="M21" s="63"/>
      <c r="N21" s="63"/>
      <c r="O21" s="63"/>
      <c r="P21" s="63"/>
      <c r="Q21" s="63"/>
      <c r="R21" s="63"/>
      <c r="S21" s="70">
        <f t="shared" si="3"/>
        <v>0</v>
      </c>
      <c r="T21" s="71">
        <f t="shared" si="4"/>
        <v>0</v>
      </c>
      <c r="U21" s="63"/>
      <c r="V21" s="63"/>
      <c r="W21" s="70">
        <f t="shared" si="5"/>
        <v>0</v>
      </c>
      <c r="X21" s="70">
        <f t="shared" si="6"/>
        <v>0</v>
      </c>
      <c r="Y21" s="62">
        <f>ROUND(MAX((X21-5000)*{0.03;0.1;0.2;0.25;0.3;0.35;0.45}-{0;210;1410;2660;4410;7160;15160},0),2)</f>
        <v>0</v>
      </c>
      <c r="Z21" s="75">
        <f t="shared" si="7"/>
        <v>0</v>
      </c>
      <c r="AA21" s="63"/>
    </row>
    <row r="22" s="42" customFormat="1" ht="19" customHeight="1" spans="2:27">
      <c r="B22" s="62">
        <f t="shared" si="0"/>
        <v>17</v>
      </c>
      <c r="C22" s="63"/>
      <c r="D22" s="63"/>
      <c r="E22" s="63"/>
      <c r="F22" s="64"/>
      <c r="G22" s="61" t="str">
        <f ca="1" t="shared" si="1"/>
        <v/>
      </c>
      <c r="H22" s="63"/>
      <c r="I22" s="63"/>
      <c r="J22" s="63"/>
      <c r="K22" s="63"/>
      <c r="L22" s="70">
        <f t="shared" si="2"/>
        <v>0</v>
      </c>
      <c r="M22" s="63"/>
      <c r="N22" s="63"/>
      <c r="O22" s="63"/>
      <c r="P22" s="63"/>
      <c r="Q22" s="63"/>
      <c r="R22" s="63"/>
      <c r="S22" s="70">
        <f t="shared" si="3"/>
        <v>0</v>
      </c>
      <c r="T22" s="71">
        <f t="shared" si="4"/>
        <v>0</v>
      </c>
      <c r="U22" s="63"/>
      <c r="V22" s="63"/>
      <c r="W22" s="70">
        <f t="shared" si="5"/>
        <v>0</v>
      </c>
      <c r="X22" s="70">
        <f t="shared" si="6"/>
        <v>0</v>
      </c>
      <c r="Y22" s="62">
        <f>ROUND(MAX((X22-5000)*{0.03;0.1;0.2;0.25;0.3;0.35;0.45}-{0;210;1410;2660;4410;7160;15160},0),2)</f>
        <v>0</v>
      </c>
      <c r="Z22" s="75">
        <f t="shared" si="7"/>
        <v>0</v>
      </c>
      <c r="AA22" s="63"/>
    </row>
    <row r="23" s="42" customFormat="1" ht="19" customHeight="1" spans="2:27">
      <c r="B23" s="62">
        <f t="shared" si="0"/>
        <v>18</v>
      </c>
      <c r="C23" s="63"/>
      <c r="D23" s="63"/>
      <c r="E23" s="63"/>
      <c r="F23" s="64"/>
      <c r="G23" s="61" t="str">
        <f ca="1" t="shared" si="1"/>
        <v/>
      </c>
      <c r="H23" s="63"/>
      <c r="I23" s="63"/>
      <c r="J23" s="63"/>
      <c r="K23" s="63"/>
      <c r="L23" s="70">
        <f t="shared" si="2"/>
        <v>0</v>
      </c>
      <c r="M23" s="63"/>
      <c r="N23" s="63"/>
      <c r="O23" s="63"/>
      <c r="P23" s="63"/>
      <c r="Q23" s="63"/>
      <c r="R23" s="63"/>
      <c r="S23" s="70">
        <f t="shared" si="3"/>
        <v>0</v>
      </c>
      <c r="T23" s="71">
        <f t="shared" si="4"/>
        <v>0</v>
      </c>
      <c r="U23" s="63"/>
      <c r="V23" s="63"/>
      <c r="W23" s="70">
        <f t="shared" si="5"/>
        <v>0</v>
      </c>
      <c r="X23" s="70">
        <f t="shared" si="6"/>
        <v>0</v>
      </c>
      <c r="Y23" s="62">
        <f>ROUND(MAX((X23-5000)*{0.03;0.1;0.2;0.25;0.3;0.35;0.45}-{0;210;1410;2660;4410;7160;15160},0),2)</f>
        <v>0</v>
      </c>
      <c r="Z23" s="75">
        <f t="shared" si="7"/>
        <v>0</v>
      </c>
      <c r="AA23" s="63"/>
    </row>
    <row r="24" s="42" customFormat="1" ht="19" customHeight="1" spans="2:27">
      <c r="B24" s="62">
        <f t="shared" si="0"/>
        <v>19</v>
      </c>
      <c r="C24" s="63"/>
      <c r="D24" s="63"/>
      <c r="E24" s="63"/>
      <c r="F24" s="64"/>
      <c r="G24" s="61" t="str">
        <f ca="1" t="shared" si="1"/>
        <v/>
      </c>
      <c r="H24" s="63"/>
      <c r="I24" s="63"/>
      <c r="J24" s="63"/>
      <c r="K24" s="63"/>
      <c r="L24" s="70">
        <f t="shared" si="2"/>
        <v>0</v>
      </c>
      <c r="M24" s="63"/>
      <c r="N24" s="63"/>
      <c r="O24" s="63"/>
      <c r="P24" s="63"/>
      <c r="Q24" s="63"/>
      <c r="R24" s="63"/>
      <c r="S24" s="70">
        <f t="shared" si="3"/>
        <v>0</v>
      </c>
      <c r="T24" s="71">
        <f t="shared" si="4"/>
        <v>0</v>
      </c>
      <c r="U24" s="63"/>
      <c r="V24" s="63"/>
      <c r="W24" s="70">
        <f t="shared" si="5"/>
        <v>0</v>
      </c>
      <c r="X24" s="70">
        <f t="shared" si="6"/>
        <v>0</v>
      </c>
      <c r="Y24" s="62">
        <f>ROUND(MAX((X24-5000)*{0.03;0.1;0.2;0.25;0.3;0.35;0.45}-{0;210;1410;2660;4410;7160;15160},0),2)</f>
        <v>0</v>
      </c>
      <c r="Z24" s="75">
        <f t="shared" si="7"/>
        <v>0</v>
      </c>
      <c r="AA24" s="63"/>
    </row>
    <row r="25" s="42" customFormat="1" ht="19" customHeight="1" spans="2:27">
      <c r="B25" s="62">
        <f t="shared" si="0"/>
        <v>20</v>
      </c>
      <c r="C25" s="63"/>
      <c r="D25" s="63"/>
      <c r="E25" s="63"/>
      <c r="F25" s="64"/>
      <c r="G25" s="61" t="str">
        <f ca="1" t="shared" si="1"/>
        <v/>
      </c>
      <c r="H25" s="63"/>
      <c r="I25" s="63"/>
      <c r="J25" s="63"/>
      <c r="K25" s="63"/>
      <c r="L25" s="70">
        <f t="shared" si="2"/>
        <v>0</v>
      </c>
      <c r="M25" s="63"/>
      <c r="N25" s="63"/>
      <c r="O25" s="63"/>
      <c r="P25" s="63"/>
      <c r="Q25" s="63"/>
      <c r="R25" s="63"/>
      <c r="S25" s="70">
        <f t="shared" si="3"/>
        <v>0</v>
      </c>
      <c r="T25" s="71">
        <f t="shared" si="4"/>
        <v>0</v>
      </c>
      <c r="U25" s="63"/>
      <c r="V25" s="63"/>
      <c r="W25" s="70">
        <f t="shared" si="5"/>
        <v>0</v>
      </c>
      <c r="X25" s="70">
        <f t="shared" si="6"/>
        <v>0</v>
      </c>
      <c r="Y25" s="62">
        <f>ROUND(MAX((X25-5000)*{0.03;0.1;0.2;0.25;0.3;0.35;0.45}-{0;210;1410;2660;4410;7160;15160},0),2)</f>
        <v>0</v>
      </c>
      <c r="Z25" s="75">
        <f t="shared" si="7"/>
        <v>0</v>
      </c>
      <c r="AA25" s="63"/>
    </row>
    <row r="26" s="42" customFormat="1" ht="19" customHeight="1" spans="2:27">
      <c r="B26" s="62">
        <f t="shared" si="0"/>
        <v>21</v>
      </c>
      <c r="C26" s="63"/>
      <c r="D26" s="63"/>
      <c r="E26" s="63"/>
      <c r="F26" s="64"/>
      <c r="G26" s="61" t="str">
        <f ca="1" t="shared" si="1"/>
        <v/>
      </c>
      <c r="H26" s="63"/>
      <c r="I26" s="63"/>
      <c r="J26" s="63"/>
      <c r="K26" s="63"/>
      <c r="L26" s="70">
        <f t="shared" si="2"/>
        <v>0</v>
      </c>
      <c r="M26" s="63"/>
      <c r="N26" s="63"/>
      <c r="O26" s="63"/>
      <c r="P26" s="63"/>
      <c r="Q26" s="63"/>
      <c r="R26" s="63"/>
      <c r="S26" s="70">
        <f t="shared" si="3"/>
        <v>0</v>
      </c>
      <c r="T26" s="71">
        <f t="shared" si="4"/>
        <v>0</v>
      </c>
      <c r="U26" s="63"/>
      <c r="V26" s="63"/>
      <c r="W26" s="70">
        <f t="shared" si="5"/>
        <v>0</v>
      </c>
      <c r="X26" s="70">
        <f t="shared" si="6"/>
        <v>0</v>
      </c>
      <c r="Y26" s="62">
        <f>ROUND(MAX((X26-5000)*{0.03;0.1;0.2;0.25;0.3;0.35;0.45}-{0;210;1410;2660;4410;7160;15160},0),2)</f>
        <v>0</v>
      </c>
      <c r="Z26" s="75">
        <f t="shared" si="7"/>
        <v>0</v>
      </c>
      <c r="AA26" s="63"/>
    </row>
    <row r="27" s="42" customFormat="1" ht="19" customHeight="1" spans="2:27">
      <c r="B27" s="62">
        <f t="shared" si="0"/>
        <v>22</v>
      </c>
      <c r="C27" s="63"/>
      <c r="D27" s="63"/>
      <c r="E27" s="63"/>
      <c r="F27" s="64"/>
      <c r="G27" s="61" t="str">
        <f ca="1" t="shared" si="1"/>
        <v/>
      </c>
      <c r="H27" s="63"/>
      <c r="I27" s="63"/>
      <c r="J27" s="63"/>
      <c r="K27" s="63"/>
      <c r="L27" s="70">
        <f t="shared" si="2"/>
        <v>0</v>
      </c>
      <c r="M27" s="63"/>
      <c r="N27" s="63"/>
      <c r="O27" s="63"/>
      <c r="P27" s="63"/>
      <c r="Q27" s="63"/>
      <c r="R27" s="63"/>
      <c r="S27" s="70">
        <f t="shared" si="3"/>
        <v>0</v>
      </c>
      <c r="T27" s="71">
        <f t="shared" si="4"/>
        <v>0</v>
      </c>
      <c r="U27" s="63"/>
      <c r="V27" s="63"/>
      <c r="W27" s="70">
        <f t="shared" si="5"/>
        <v>0</v>
      </c>
      <c r="X27" s="70">
        <f t="shared" si="6"/>
        <v>0</v>
      </c>
      <c r="Y27" s="62">
        <f>ROUND(MAX((X27-5000)*{0.03;0.1;0.2;0.25;0.3;0.35;0.45}-{0;210;1410;2660;4410;7160;15160},0),2)</f>
        <v>0</v>
      </c>
      <c r="Z27" s="75">
        <f t="shared" si="7"/>
        <v>0</v>
      </c>
      <c r="AA27" s="63"/>
    </row>
    <row r="28" s="42" customFormat="1" ht="19" customHeight="1" spans="2:27">
      <c r="B28" s="62">
        <f t="shared" si="0"/>
        <v>23</v>
      </c>
      <c r="C28" s="63"/>
      <c r="D28" s="63"/>
      <c r="E28" s="63"/>
      <c r="F28" s="64"/>
      <c r="G28" s="61" t="str">
        <f ca="1" t="shared" si="1"/>
        <v/>
      </c>
      <c r="H28" s="63"/>
      <c r="I28" s="63"/>
      <c r="J28" s="63"/>
      <c r="K28" s="63"/>
      <c r="L28" s="70">
        <f t="shared" si="2"/>
        <v>0</v>
      </c>
      <c r="M28" s="63"/>
      <c r="N28" s="63"/>
      <c r="O28" s="63"/>
      <c r="P28" s="63"/>
      <c r="Q28" s="63"/>
      <c r="R28" s="63"/>
      <c r="S28" s="70">
        <f t="shared" si="3"/>
        <v>0</v>
      </c>
      <c r="T28" s="71">
        <f t="shared" si="4"/>
        <v>0</v>
      </c>
      <c r="U28" s="63"/>
      <c r="V28" s="63"/>
      <c r="W28" s="70">
        <f t="shared" si="5"/>
        <v>0</v>
      </c>
      <c r="X28" s="70">
        <f t="shared" si="6"/>
        <v>0</v>
      </c>
      <c r="Y28" s="62">
        <f>ROUND(MAX((X28-5000)*{0.03;0.1;0.2;0.25;0.3;0.35;0.45}-{0;210;1410;2660;4410;7160;15160},0),2)</f>
        <v>0</v>
      </c>
      <c r="Z28" s="75">
        <f t="shared" si="7"/>
        <v>0</v>
      </c>
      <c r="AA28" s="63"/>
    </row>
    <row r="29" s="42" customFormat="1" ht="19" customHeight="1" spans="2:27">
      <c r="B29" s="62">
        <f t="shared" si="0"/>
        <v>24</v>
      </c>
      <c r="C29" s="63"/>
      <c r="D29" s="63"/>
      <c r="E29" s="63"/>
      <c r="F29" s="64"/>
      <c r="G29" s="61" t="str">
        <f ca="1" t="shared" si="1"/>
        <v/>
      </c>
      <c r="H29" s="63"/>
      <c r="I29" s="63"/>
      <c r="J29" s="63"/>
      <c r="K29" s="63"/>
      <c r="L29" s="70">
        <f t="shared" si="2"/>
        <v>0</v>
      </c>
      <c r="M29" s="63"/>
      <c r="N29" s="63"/>
      <c r="O29" s="63"/>
      <c r="P29" s="63"/>
      <c r="Q29" s="63"/>
      <c r="R29" s="63"/>
      <c r="S29" s="70">
        <f t="shared" si="3"/>
        <v>0</v>
      </c>
      <c r="T29" s="71">
        <f t="shared" si="4"/>
        <v>0</v>
      </c>
      <c r="U29" s="63"/>
      <c r="V29" s="63"/>
      <c r="W29" s="70">
        <f t="shared" si="5"/>
        <v>0</v>
      </c>
      <c r="X29" s="70">
        <f t="shared" si="6"/>
        <v>0</v>
      </c>
      <c r="Y29" s="62">
        <f>ROUND(MAX((X29-5000)*{0.03;0.1;0.2;0.25;0.3;0.35;0.45}-{0;210;1410;2660;4410;7160;15160},0),2)</f>
        <v>0</v>
      </c>
      <c r="Z29" s="75">
        <f t="shared" si="7"/>
        <v>0</v>
      </c>
      <c r="AA29" s="63"/>
    </row>
    <row r="30" s="42" customFormat="1" ht="19" customHeight="1" spans="2:27">
      <c r="B30" s="62">
        <f t="shared" si="0"/>
        <v>25</v>
      </c>
      <c r="C30" s="63"/>
      <c r="D30" s="63"/>
      <c r="E30" s="63"/>
      <c r="F30" s="64"/>
      <c r="G30" s="61" t="str">
        <f ca="1" t="shared" si="1"/>
        <v/>
      </c>
      <c r="H30" s="63"/>
      <c r="I30" s="63"/>
      <c r="J30" s="63"/>
      <c r="K30" s="63"/>
      <c r="L30" s="70">
        <f t="shared" si="2"/>
        <v>0</v>
      </c>
      <c r="M30" s="63"/>
      <c r="N30" s="63"/>
      <c r="O30" s="63"/>
      <c r="P30" s="63"/>
      <c r="Q30" s="63"/>
      <c r="R30" s="63"/>
      <c r="S30" s="70">
        <f t="shared" si="3"/>
        <v>0</v>
      </c>
      <c r="T30" s="71">
        <f t="shared" si="4"/>
        <v>0</v>
      </c>
      <c r="U30" s="63"/>
      <c r="V30" s="63"/>
      <c r="W30" s="70">
        <f t="shared" si="5"/>
        <v>0</v>
      </c>
      <c r="X30" s="70">
        <f t="shared" si="6"/>
        <v>0</v>
      </c>
      <c r="Y30" s="62">
        <f>ROUND(MAX((X30-5000)*{0.03;0.1;0.2;0.25;0.3;0.35;0.45}-{0;210;1410;2660;4410;7160;15160},0),2)</f>
        <v>0</v>
      </c>
      <c r="Z30" s="75">
        <f t="shared" si="7"/>
        <v>0</v>
      </c>
      <c r="AA30" s="63"/>
    </row>
    <row r="31" s="42" customFormat="1" ht="19" customHeight="1" spans="2:27">
      <c r="B31" s="62">
        <f t="shared" si="0"/>
        <v>26</v>
      </c>
      <c r="C31" s="63"/>
      <c r="D31" s="63"/>
      <c r="E31" s="63"/>
      <c r="F31" s="64"/>
      <c r="G31" s="61" t="str">
        <f ca="1" t="shared" si="1"/>
        <v/>
      </c>
      <c r="H31" s="63"/>
      <c r="I31" s="63"/>
      <c r="J31" s="63"/>
      <c r="K31" s="63"/>
      <c r="L31" s="70">
        <f t="shared" si="2"/>
        <v>0</v>
      </c>
      <c r="M31" s="63"/>
      <c r="N31" s="63"/>
      <c r="O31" s="63"/>
      <c r="P31" s="63"/>
      <c r="Q31" s="63"/>
      <c r="R31" s="63"/>
      <c r="S31" s="70">
        <f t="shared" si="3"/>
        <v>0</v>
      </c>
      <c r="T31" s="71">
        <f t="shared" si="4"/>
        <v>0</v>
      </c>
      <c r="U31" s="63"/>
      <c r="V31" s="63"/>
      <c r="W31" s="70">
        <f t="shared" si="5"/>
        <v>0</v>
      </c>
      <c r="X31" s="70">
        <f t="shared" si="6"/>
        <v>0</v>
      </c>
      <c r="Y31" s="62">
        <f>ROUND(MAX((X31-5000)*{0.03;0.1;0.2;0.25;0.3;0.35;0.45}-{0;210;1410;2660;4410;7160;15160},0),2)</f>
        <v>0</v>
      </c>
      <c r="Z31" s="75">
        <f t="shared" si="7"/>
        <v>0</v>
      </c>
      <c r="AA31" s="63"/>
    </row>
    <row r="32" s="42" customFormat="1" ht="19" customHeight="1" spans="2:27">
      <c r="B32" s="62">
        <f t="shared" si="0"/>
        <v>27</v>
      </c>
      <c r="C32" s="63"/>
      <c r="D32" s="63"/>
      <c r="E32" s="63"/>
      <c r="F32" s="64"/>
      <c r="G32" s="61" t="str">
        <f ca="1" t="shared" si="1"/>
        <v/>
      </c>
      <c r="H32" s="63"/>
      <c r="I32" s="63"/>
      <c r="J32" s="63"/>
      <c r="K32" s="63"/>
      <c r="L32" s="70">
        <f t="shared" si="2"/>
        <v>0</v>
      </c>
      <c r="M32" s="63"/>
      <c r="N32" s="63"/>
      <c r="O32" s="63"/>
      <c r="P32" s="63"/>
      <c r="Q32" s="63"/>
      <c r="R32" s="63"/>
      <c r="S32" s="70">
        <f t="shared" si="3"/>
        <v>0</v>
      </c>
      <c r="T32" s="71">
        <f t="shared" si="4"/>
        <v>0</v>
      </c>
      <c r="U32" s="63"/>
      <c r="V32" s="63"/>
      <c r="W32" s="70">
        <f t="shared" si="5"/>
        <v>0</v>
      </c>
      <c r="X32" s="70">
        <f t="shared" si="6"/>
        <v>0</v>
      </c>
      <c r="Y32" s="62">
        <f>ROUND(MAX((X32-5000)*{0.03;0.1;0.2;0.25;0.3;0.35;0.45}-{0;210;1410;2660;4410;7160;15160},0),2)</f>
        <v>0</v>
      </c>
      <c r="Z32" s="75">
        <f t="shared" si="7"/>
        <v>0</v>
      </c>
      <c r="AA32" s="63"/>
    </row>
    <row r="33" s="42" customFormat="1" ht="19" customHeight="1" spans="2:27">
      <c r="B33" s="62">
        <f t="shared" si="0"/>
        <v>28</v>
      </c>
      <c r="C33" s="63"/>
      <c r="D33" s="63"/>
      <c r="E33" s="63"/>
      <c r="F33" s="64"/>
      <c r="G33" s="61" t="str">
        <f ca="1" t="shared" si="1"/>
        <v/>
      </c>
      <c r="H33" s="63"/>
      <c r="I33" s="63"/>
      <c r="J33" s="63"/>
      <c r="K33" s="63"/>
      <c r="L33" s="70">
        <f t="shared" si="2"/>
        <v>0</v>
      </c>
      <c r="M33" s="63"/>
      <c r="N33" s="63"/>
      <c r="O33" s="63"/>
      <c r="P33" s="63"/>
      <c r="Q33" s="63"/>
      <c r="R33" s="63"/>
      <c r="S33" s="70">
        <f t="shared" si="3"/>
        <v>0</v>
      </c>
      <c r="T33" s="71">
        <f t="shared" si="4"/>
        <v>0</v>
      </c>
      <c r="U33" s="63"/>
      <c r="V33" s="63"/>
      <c r="W33" s="70">
        <f t="shared" si="5"/>
        <v>0</v>
      </c>
      <c r="X33" s="70">
        <f t="shared" si="6"/>
        <v>0</v>
      </c>
      <c r="Y33" s="62">
        <f>ROUND(MAX((X33-5000)*{0.03;0.1;0.2;0.25;0.3;0.35;0.45}-{0;210;1410;2660;4410;7160;15160},0),2)</f>
        <v>0</v>
      </c>
      <c r="Z33" s="75">
        <f t="shared" si="7"/>
        <v>0</v>
      </c>
      <c r="AA33" s="63"/>
    </row>
    <row r="34" s="42" customFormat="1" ht="19" customHeight="1" spans="2:27">
      <c r="B34" s="62">
        <f t="shared" si="0"/>
        <v>29</v>
      </c>
      <c r="C34" s="63"/>
      <c r="D34" s="63"/>
      <c r="E34" s="63"/>
      <c r="F34" s="64"/>
      <c r="G34" s="61" t="str">
        <f ca="1" t="shared" si="1"/>
        <v/>
      </c>
      <c r="H34" s="63"/>
      <c r="I34" s="63"/>
      <c r="J34" s="63"/>
      <c r="K34" s="63"/>
      <c r="L34" s="70">
        <f t="shared" si="2"/>
        <v>0</v>
      </c>
      <c r="M34" s="63"/>
      <c r="N34" s="63"/>
      <c r="O34" s="63"/>
      <c r="P34" s="63"/>
      <c r="Q34" s="63"/>
      <c r="R34" s="63"/>
      <c r="S34" s="70">
        <f t="shared" si="3"/>
        <v>0</v>
      </c>
      <c r="T34" s="71">
        <f t="shared" si="4"/>
        <v>0</v>
      </c>
      <c r="U34" s="63"/>
      <c r="V34" s="63"/>
      <c r="W34" s="70">
        <f t="shared" si="5"/>
        <v>0</v>
      </c>
      <c r="X34" s="70">
        <f t="shared" si="6"/>
        <v>0</v>
      </c>
      <c r="Y34" s="62">
        <f>ROUND(MAX((X34-5000)*{0.03;0.1;0.2;0.25;0.3;0.35;0.45}-{0;210;1410;2660;4410;7160;15160},0),2)</f>
        <v>0</v>
      </c>
      <c r="Z34" s="75">
        <f t="shared" si="7"/>
        <v>0</v>
      </c>
      <c r="AA34" s="63"/>
    </row>
    <row r="35" s="42" customFormat="1" ht="19" customHeight="1" spans="2:27">
      <c r="B35" s="62">
        <f t="shared" si="0"/>
        <v>30</v>
      </c>
      <c r="C35" s="63"/>
      <c r="D35" s="63"/>
      <c r="E35" s="63"/>
      <c r="F35" s="64"/>
      <c r="G35" s="61" t="str">
        <f ca="1" t="shared" si="1"/>
        <v/>
      </c>
      <c r="H35" s="63"/>
      <c r="I35" s="63"/>
      <c r="J35" s="63"/>
      <c r="K35" s="63"/>
      <c r="L35" s="70">
        <f t="shared" si="2"/>
        <v>0</v>
      </c>
      <c r="M35" s="63"/>
      <c r="N35" s="63"/>
      <c r="O35" s="63"/>
      <c r="P35" s="63"/>
      <c r="Q35" s="63"/>
      <c r="R35" s="63"/>
      <c r="S35" s="70">
        <f t="shared" si="3"/>
        <v>0</v>
      </c>
      <c r="T35" s="71">
        <f t="shared" si="4"/>
        <v>0</v>
      </c>
      <c r="U35" s="63"/>
      <c r="V35" s="63"/>
      <c r="W35" s="70">
        <f t="shared" si="5"/>
        <v>0</v>
      </c>
      <c r="X35" s="70">
        <f t="shared" si="6"/>
        <v>0</v>
      </c>
      <c r="Y35" s="62">
        <f>ROUND(MAX((X35-5000)*{0.03;0.1;0.2;0.25;0.3;0.35;0.45}-{0;210;1410;2660;4410;7160;15160},0),2)</f>
        <v>0</v>
      </c>
      <c r="Z35" s="75">
        <f t="shared" si="7"/>
        <v>0</v>
      </c>
      <c r="AA35" s="63"/>
    </row>
    <row r="36" s="42" customFormat="1" ht="19" customHeight="1" spans="2:27">
      <c r="B36" s="62">
        <f t="shared" si="0"/>
        <v>31</v>
      </c>
      <c r="C36" s="63"/>
      <c r="D36" s="63"/>
      <c r="E36" s="63"/>
      <c r="F36" s="64"/>
      <c r="G36" s="61" t="str">
        <f ca="1" t="shared" si="1"/>
        <v/>
      </c>
      <c r="H36" s="63"/>
      <c r="I36" s="63"/>
      <c r="J36" s="63"/>
      <c r="K36" s="63"/>
      <c r="L36" s="70">
        <f t="shared" si="2"/>
        <v>0</v>
      </c>
      <c r="M36" s="63"/>
      <c r="N36" s="63"/>
      <c r="O36" s="63"/>
      <c r="P36" s="63"/>
      <c r="Q36" s="63"/>
      <c r="R36" s="63"/>
      <c r="S36" s="70">
        <f t="shared" si="3"/>
        <v>0</v>
      </c>
      <c r="T36" s="71">
        <f t="shared" si="4"/>
        <v>0</v>
      </c>
      <c r="U36" s="63"/>
      <c r="V36" s="63"/>
      <c r="W36" s="70">
        <f t="shared" si="5"/>
        <v>0</v>
      </c>
      <c r="X36" s="70">
        <f t="shared" si="6"/>
        <v>0</v>
      </c>
      <c r="Y36" s="62">
        <f>ROUND(MAX((X36-5000)*{0.03;0.1;0.2;0.25;0.3;0.35;0.45}-{0;210;1410;2660;4410;7160;15160},0),2)</f>
        <v>0</v>
      </c>
      <c r="Z36" s="75">
        <f t="shared" si="7"/>
        <v>0</v>
      </c>
      <c r="AA36" s="63"/>
    </row>
    <row r="37" ht="7" customHeight="1"/>
    <row r="38" ht="40" customHeight="1" spans="2:27">
      <c r="B38" s="65" t="s">
        <v>197</v>
      </c>
      <c r="C38" s="66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6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</row>
    <row r="39" ht="49" customHeight="1" spans="2:27">
      <c r="B39" s="65" t="s">
        <v>198</v>
      </c>
      <c r="C39" s="66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6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</row>
  </sheetData>
  <sheetProtection sheet="1" selectLockedCells="1" objects="1"/>
  <mergeCells count="12">
    <mergeCell ref="B2:AA2"/>
    <mergeCell ref="C5:G5"/>
    <mergeCell ref="H5:J5"/>
    <mergeCell ref="K5:S5"/>
    <mergeCell ref="T5:W5"/>
    <mergeCell ref="B38:AA38"/>
    <mergeCell ref="B39:AA39"/>
    <mergeCell ref="B5:B6"/>
    <mergeCell ref="X5:X6"/>
    <mergeCell ref="Y5:Y6"/>
    <mergeCell ref="Z5:Z6"/>
    <mergeCell ref="AA5:AA6"/>
  </mergeCells>
  <pageMargins left="0.75" right="0.75" top="1" bottom="1" header="0.5" footer="0.5"/>
  <pageSetup paperSize="9" orientation="landscape"/>
  <headerFooter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</sheetPr>
  <dimension ref="A1:AB5"/>
  <sheetViews>
    <sheetView showGridLines="0" showRowColHeaders="0" workbookViewId="0">
      <selection activeCell="D5" sqref="D5"/>
    </sheetView>
  </sheetViews>
  <sheetFormatPr defaultColWidth="8.89166666666667" defaultRowHeight="13.5" outlineLevelRow="4"/>
  <cols>
    <col min="1" max="1" width="2.10833333333333" customWidth="1"/>
    <col min="2" max="2" width="1.375" customWidth="1"/>
    <col min="3" max="24" width="9.33333333333333" customWidth="1"/>
    <col min="25" max="27" width="11.225" customWidth="1"/>
    <col min="28" max="28" width="9.33333333333333" customWidth="1"/>
    <col min="29" max="16384" width="8.89166666666667" hidden="1" customWidth="1"/>
  </cols>
  <sheetData>
    <row r="1" ht="48" customHeight="1" spans="3:7">
      <c r="C1" s="26" t="s">
        <v>199</v>
      </c>
      <c r="D1" s="27"/>
      <c r="E1" s="27"/>
      <c r="F1" s="27"/>
      <c r="G1" s="27"/>
    </row>
    <row r="2" customFormat="1" ht="9" customHeight="1"/>
    <row r="3" s="24" customFormat="1" ht="18" customHeight="1" spans="1:28">
      <c r="A3" s="28"/>
      <c r="B3" s="29"/>
      <c r="C3" s="30" t="s">
        <v>165</v>
      </c>
      <c r="D3" s="31" t="s">
        <v>166</v>
      </c>
      <c r="E3" s="30"/>
      <c r="F3" s="30"/>
      <c r="G3" s="30"/>
      <c r="H3" s="30"/>
      <c r="I3" s="30" t="s">
        <v>167</v>
      </c>
      <c r="J3" s="30"/>
      <c r="K3" s="30"/>
      <c r="L3" s="30" t="s">
        <v>168</v>
      </c>
      <c r="M3" s="38"/>
      <c r="N3" s="30"/>
      <c r="O3" s="31"/>
      <c r="P3" s="30"/>
      <c r="Q3" s="30"/>
      <c r="R3" s="30"/>
      <c r="S3" s="30"/>
      <c r="T3" s="38"/>
      <c r="U3" s="30" t="s">
        <v>169</v>
      </c>
      <c r="V3" s="30"/>
      <c r="W3" s="30"/>
      <c r="X3" s="38"/>
      <c r="Y3" s="38" t="s">
        <v>170</v>
      </c>
      <c r="Z3" s="30" t="s">
        <v>171</v>
      </c>
      <c r="AA3" s="39" t="s">
        <v>172</v>
      </c>
      <c r="AB3" s="30" t="s">
        <v>111</v>
      </c>
    </row>
    <row r="4" s="24" customFormat="1" ht="16" customHeight="1" spans="1:28">
      <c r="A4" s="28"/>
      <c r="B4" s="29"/>
      <c r="C4" s="30"/>
      <c r="D4" s="30" t="s">
        <v>99</v>
      </c>
      <c r="E4" s="30" t="s">
        <v>173</v>
      </c>
      <c r="F4" s="30" t="s">
        <v>100</v>
      </c>
      <c r="G4" s="32" t="s">
        <v>174</v>
      </c>
      <c r="H4" s="33" t="s">
        <v>175</v>
      </c>
      <c r="I4" s="30" t="s">
        <v>176</v>
      </c>
      <c r="J4" s="30" t="s">
        <v>177</v>
      </c>
      <c r="K4" s="30" t="s">
        <v>178</v>
      </c>
      <c r="L4" s="30" t="s">
        <v>179</v>
      </c>
      <c r="M4" s="38" t="s">
        <v>180</v>
      </c>
      <c r="N4" s="30" t="s">
        <v>181</v>
      </c>
      <c r="O4" s="31" t="s">
        <v>182</v>
      </c>
      <c r="P4" s="30" t="s">
        <v>183</v>
      </c>
      <c r="Q4" s="30" t="s">
        <v>184</v>
      </c>
      <c r="R4" s="30" t="s">
        <v>185</v>
      </c>
      <c r="S4" s="30" t="s">
        <v>186</v>
      </c>
      <c r="T4" s="38" t="s">
        <v>46</v>
      </c>
      <c r="U4" s="30" t="s">
        <v>187</v>
      </c>
      <c r="V4" s="30" t="s">
        <v>188</v>
      </c>
      <c r="W4" s="30" t="s">
        <v>189</v>
      </c>
      <c r="X4" s="38" t="s">
        <v>46</v>
      </c>
      <c r="Y4" s="38"/>
      <c r="Z4" s="30"/>
      <c r="AA4" s="39"/>
      <c r="AB4" s="30"/>
    </row>
    <row r="5" s="25" customFormat="1" ht="20" customHeight="1" spans="1:28">
      <c r="A5"/>
      <c r="B5" s="29"/>
      <c r="C5" s="34">
        <v>1</v>
      </c>
      <c r="D5" s="35" t="s">
        <v>193</v>
      </c>
      <c r="E5" s="34">
        <f>INDEX(工资计算单!C:C,MATCH(D5,工资计算单!E:E,0))</f>
        <v>100190</v>
      </c>
      <c r="F5" s="34" t="str">
        <f>INDEX(工资计算单!D:D,MATCH($D$5,工资计算单!$E:$E,0))</f>
        <v>行政专员</v>
      </c>
      <c r="G5" s="36">
        <f>INDEX(工资计算单!F:F,MATCH($D$5,工资计算单!$E:$E,0))</f>
        <v>43497</v>
      </c>
      <c r="H5" s="37">
        <f ca="1">INDEX(工资计算单!G:G,MATCH($D$5,工资计算单!$E:$E,0))</f>
        <v>2.32328767123288</v>
      </c>
      <c r="I5" s="37">
        <f>INDEX(工资计算单!H:H,MATCH($D$5,工资计算单!$E:$E,0))</f>
        <v>25</v>
      </c>
      <c r="J5" s="37">
        <f>INDEX(工资计算单!I:I,MATCH($D$5,工资计算单!$E:$E,0))</f>
        <v>2</v>
      </c>
      <c r="K5" s="37">
        <f>INDEX(工资计算单!J:J,MATCH($D$5,工资计算单!$E:$E,0))</f>
        <v>2</v>
      </c>
      <c r="L5" s="37">
        <f>INDEX(工资计算单!K:K,MATCH($D$5,工资计算单!$E:$E,0))</f>
        <v>3500</v>
      </c>
      <c r="M5" s="37">
        <f>INDEX(工资计算单!L:L,MATCH($D$5,工资计算单!$E:$E,0))</f>
        <v>35</v>
      </c>
      <c r="N5" s="37">
        <f>INDEX(工资计算单!M:M,MATCH($D$5,工资计算单!$E:$E,0))</f>
        <v>800</v>
      </c>
      <c r="O5" s="37">
        <f>INDEX(工资计算单!N:N,MATCH($D$5,工资计算单!$E:$E,0))</f>
        <v>300</v>
      </c>
      <c r="P5" s="37">
        <f>INDEX(工资计算单!O:O,MATCH($D$5,工资计算单!$E:$E,0))</f>
        <v>100</v>
      </c>
      <c r="Q5" s="37">
        <f>INDEX(工资计算单!P:P,MATCH($D$5,工资计算单!$E:$E,0))</f>
        <v>50</v>
      </c>
      <c r="R5" s="37">
        <f>INDEX(工资计算单!Q:Q,MATCH($D$5,工资计算单!$E:$E,0))</f>
        <v>120</v>
      </c>
      <c r="S5" s="37">
        <f>INDEX(工资计算单!R:R,MATCH($D$5,工资计算单!$E:$E,0))</f>
        <v>0</v>
      </c>
      <c r="T5" s="37">
        <f>INDEX(工资计算单!S:S,MATCH($D$5,工资计算单!$E:$E,0))</f>
        <v>4905</v>
      </c>
      <c r="U5" s="37">
        <f>INDEX(工资计算单!T:T,MATCH($D$5,工资计算单!$E:$E,0))</f>
        <v>36.4583333333333</v>
      </c>
      <c r="V5" s="37">
        <f>INDEX(工资计算单!U:U,MATCH($D$5,工资计算单!$E:$E,0))</f>
        <v>420.28</v>
      </c>
      <c r="W5" s="37">
        <f>INDEX(工资计算单!V:V,MATCH($D$5,工资计算单!$E:$E,0))</f>
        <v>0</v>
      </c>
      <c r="X5" s="37">
        <f>INDEX(工资计算单!W:W,MATCH($D$5,工资计算单!$E:$E,0))</f>
        <v>456.738333333333</v>
      </c>
      <c r="Y5" s="37">
        <f>INDEX(工资计算单!X:X,MATCH($D$5,工资计算单!$E:$E,0))</f>
        <v>4448.26166666667</v>
      </c>
      <c r="Z5" s="37">
        <f>INDEX(工资计算单!Y:Y,MATCH($D$5,工资计算单!$E:$E,0))</f>
        <v>0</v>
      </c>
      <c r="AA5" s="37">
        <f>INDEX(工资计算单!Z:Z,MATCH($D$5,工资计算单!$E:$E,0))</f>
        <v>4448.26166666667</v>
      </c>
      <c r="AB5" s="34"/>
    </row>
  </sheetData>
  <sheetProtection sheet="1" selectLockedCells="1" objects="1"/>
  <mergeCells count="11">
    <mergeCell ref="C1:G1"/>
    <mergeCell ref="D3:H3"/>
    <mergeCell ref="I3:K3"/>
    <mergeCell ref="L3:T3"/>
    <mergeCell ref="U3:X3"/>
    <mergeCell ref="B3:B5"/>
    <mergeCell ref="C3:C4"/>
    <mergeCell ref="Y3:Y4"/>
    <mergeCell ref="Z3:Z4"/>
    <mergeCell ref="AA3:AA4"/>
    <mergeCell ref="AB3:AB4"/>
  </mergeCells>
  <dataValidations count="1">
    <dataValidation type="list" allowBlank="1" showInputMessage="1" showErrorMessage="1" sqref="D5">
      <formula1>工资计算单!$E$7:$E$36</formula1>
    </dataValidation>
  </dataValidations>
  <pageMargins left="0.75" right="0.75" top="1" bottom="1" header="0.5" footer="0.5"/>
  <headerFooter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75888"/>
  </sheetPr>
  <dimension ref="B1:M116"/>
  <sheetViews>
    <sheetView showGridLines="0" workbookViewId="0">
      <selection activeCell="O9" sqref="O9"/>
    </sheetView>
  </sheetViews>
  <sheetFormatPr defaultColWidth="9" defaultRowHeight="14.25"/>
  <cols>
    <col min="1" max="1" width="2.875" style="1" customWidth="1"/>
    <col min="2" max="13" width="9" style="2"/>
    <col min="14" max="16384" width="9" style="1"/>
  </cols>
  <sheetData>
    <row r="1" ht="13.5" spans="2:1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8.25" spans="2:13">
      <c r="B2" s="3"/>
      <c r="C2" s="3"/>
      <c r="D2" s="3"/>
      <c r="E2" s="3"/>
      <c r="F2" s="3"/>
      <c r="G2" s="3"/>
      <c r="H2" s="3"/>
      <c r="I2" s="1"/>
      <c r="J2" s="1"/>
      <c r="K2" s="1"/>
      <c r="L2" s="1"/>
      <c r="M2" s="1"/>
    </row>
    <row r="3" ht="38.25" spans="2:13">
      <c r="B3" s="3"/>
      <c r="C3" s="3"/>
      <c r="D3" s="3"/>
      <c r="E3" s="3"/>
      <c r="F3" s="3"/>
      <c r="G3" s="3"/>
      <c r="H3" s="3"/>
      <c r="I3" s="1"/>
      <c r="J3" s="1"/>
      <c r="K3" s="1"/>
      <c r="L3" s="1"/>
      <c r="M3" s="1"/>
    </row>
    <row r="4" ht="13.5" spans="2:13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ht="24" customHeight="1" spans="2:13">
      <c r="B5" s="4" t="s">
        <v>200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ht="24" customHeight="1" spans="2:13">
      <c r="B6" s="6" t="s">
        <v>201</v>
      </c>
      <c r="C6" s="7"/>
      <c r="D6" s="7"/>
      <c r="E6" s="7"/>
      <c r="F6" s="7"/>
      <c r="G6" s="7"/>
      <c r="H6" s="7"/>
      <c r="I6" s="7"/>
      <c r="J6" s="7"/>
      <c r="K6" s="7"/>
      <c r="L6" s="7"/>
      <c r="M6" s="16"/>
    </row>
    <row r="7" ht="24" customHeight="1" spans="2:13">
      <c r="B7" s="8" t="s">
        <v>202</v>
      </c>
      <c r="C7" s="9"/>
      <c r="D7" s="9"/>
      <c r="E7" s="9"/>
      <c r="F7" s="9"/>
      <c r="G7" s="9"/>
      <c r="H7" s="9"/>
      <c r="I7" s="9"/>
      <c r="J7" s="9"/>
      <c r="K7" s="9"/>
      <c r="L7" s="9"/>
      <c r="M7" s="17"/>
    </row>
    <row r="8" ht="24" customHeight="1" spans="2:13">
      <c r="B8" s="8" t="s">
        <v>203</v>
      </c>
      <c r="C8" s="9"/>
      <c r="D8" s="9"/>
      <c r="E8" s="9"/>
      <c r="F8" s="9"/>
      <c r="G8" s="9"/>
      <c r="H8" s="9"/>
      <c r="I8" s="9"/>
      <c r="J8" s="9"/>
      <c r="K8" s="9"/>
      <c r="L8" s="9"/>
      <c r="M8" s="17"/>
    </row>
    <row r="9" ht="24" customHeight="1" spans="2:13">
      <c r="B9" s="8" t="s">
        <v>204</v>
      </c>
      <c r="C9" s="9"/>
      <c r="D9" s="9"/>
      <c r="E9" s="9"/>
      <c r="F9" s="9"/>
      <c r="G9" s="9"/>
      <c r="H9" s="9"/>
      <c r="I9" s="9"/>
      <c r="J9" s="9"/>
      <c r="K9" s="9"/>
      <c r="L9" s="9"/>
      <c r="M9" s="17"/>
    </row>
    <row r="10" ht="24" customHeight="1" spans="2:13">
      <c r="B10" s="8" t="s">
        <v>205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17"/>
    </row>
    <row r="11" ht="24" customHeight="1" spans="2:13">
      <c r="B11" s="8" t="s">
        <v>206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17"/>
    </row>
    <row r="12" ht="24" customHeight="1" spans="2:13">
      <c r="B12" s="8" t="s">
        <v>207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17"/>
    </row>
    <row r="13" ht="24" customHeight="1" spans="2:13">
      <c r="B13" s="8" t="s">
        <v>208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17"/>
    </row>
    <row r="14" ht="24" customHeight="1" spans="2:13">
      <c r="B14" s="8" t="s">
        <v>209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17"/>
    </row>
    <row r="15" ht="24" customHeight="1" spans="2:13">
      <c r="B15" s="8"/>
      <c r="C15" s="9"/>
      <c r="D15" s="9"/>
      <c r="E15" s="9"/>
      <c r="F15" s="9"/>
      <c r="G15" s="9"/>
      <c r="H15" s="9"/>
      <c r="I15" s="9"/>
      <c r="J15" s="9"/>
      <c r="K15" s="9"/>
      <c r="L15" s="9"/>
      <c r="M15" s="17"/>
    </row>
    <row r="16" ht="24" customHeight="1" spans="2:13">
      <c r="B16" s="8" t="s">
        <v>210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17"/>
    </row>
    <row r="17" ht="6" customHeight="1" spans="2:13">
      <c r="B17" s="8"/>
      <c r="C17" s="9"/>
      <c r="D17" s="9"/>
      <c r="E17" s="9"/>
      <c r="F17" s="9"/>
      <c r="G17" s="9"/>
      <c r="H17" s="9"/>
      <c r="I17" s="9"/>
      <c r="J17" s="9"/>
      <c r="K17" s="9"/>
      <c r="L17" s="9"/>
      <c r="M17" s="17"/>
    </row>
    <row r="18" ht="15" customHeight="1" spans="2:13">
      <c r="B18" s="10" t="s">
        <v>211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8"/>
    </row>
    <row r="19" ht="15" customHeight="1" spans="2:13">
      <c r="B19" s="10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8"/>
    </row>
    <row r="20" ht="6" customHeight="1" spans="2:13"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8"/>
    </row>
    <row r="21" ht="15" customHeight="1" spans="2:13">
      <c r="B21" s="10" t="s">
        <v>212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9"/>
    </row>
    <row r="22" ht="15" customHeight="1" spans="2:13">
      <c r="B22" s="13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9"/>
    </row>
    <row r="23" ht="7" customHeight="1" spans="2:13">
      <c r="B23" s="8"/>
      <c r="C23" s="9"/>
      <c r="D23" s="9"/>
      <c r="E23" s="9"/>
      <c r="F23" s="9"/>
      <c r="G23" s="9"/>
      <c r="H23" s="9"/>
      <c r="I23" s="9"/>
      <c r="J23" s="9"/>
      <c r="K23" s="9"/>
      <c r="L23" s="9"/>
      <c r="M23" s="17"/>
    </row>
    <row r="24" ht="15" customHeight="1" spans="2:13">
      <c r="B24" s="8" t="s">
        <v>213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17"/>
    </row>
    <row r="25" ht="3" customHeight="1" spans="2:13"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17"/>
    </row>
    <row r="26" ht="24" customHeight="1" spans="2:13">
      <c r="B26" s="8" t="s">
        <v>214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17"/>
    </row>
    <row r="27" ht="24" customHeight="1" spans="2:13">
      <c r="B27" s="8" t="s">
        <v>215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17"/>
    </row>
    <row r="28" ht="39" customHeight="1" spans="2:13">
      <c r="B28" s="14" t="s">
        <v>216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20"/>
    </row>
    <row r="29" ht="18" customHeight="1" spans="2:13">
      <c r="B29" s="8"/>
      <c r="C29" s="9"/>
      <c r="D29" s="9"/>
      <c r="E29" s="9"/>
      <c r="F29" s="9"/>
      <c r="G29" s="9"/>
      <c r="H29" s="9"/>
      <c r="I29" s="9"/>
      <c r="J29" s="9"/>
      <c r="K29" s="9"/>
      <c r="L29" s="9"/>
      <c r="M29" s="17"/>
    </row>
    <row r="30" ht="24" customHeight="1" spans="2:13">
      <c r="B30" s="8"/>
      <c r="C30" s="9"/>
      <c r="D30" s="9"/>
      <c r="E30" s="9"/>
      <c r="F30" s="9"/>
      <c r="G30" s="9"/>
      <c r="H30" s="9"/>
      <c r="I30" s="9"/>
      <c r="J30" s="9"/>
      <c r="K30" s="9"/>
      <c r="L30" s="9"/>
      <c r="M30" s="17"/>
    </row>
    <row r="31" ht="24" customHeight="1" spans="2:13">
      <c r="B31" s="8"/>
      <c r="C31" s="9"/>
      <c r="D31" s="9"/>
      <c r="E31" s="9"/>
      <c r="F31" s="9"/>
      <c r="G31" s="9"/>
      <c r="H31" s="9"/>
      <c r="I31" s="9"/>
      <c r="J31" s="9"/>
      <c r="K31" s="9"/>
      <c r="L31" s="9"/>
      <c r="M31" s="17"/>
    </row>
    <row r="32" ht="24" customHeight="1" spans="2:13">
      <c r="B32" s="8"/>
      <c r="C32" s="9"/>
      <c r="D32" s="9"/>
      <c r="E32" s="9"/>
      <c r="F32" s="9"/>
      <c r="G32" s="9"/>
      <c r="H32" s="9"/>
      <c r="I32" s="9"/>
      <c r="J32" s="9"/>
      <c r="K32" s="9"/>
      <c r="L32" s="9"/>
      <c r="M32" s="17"/>
    </row>
    <row r="33" ht="24" customHeight="1" spans="2:13">
      <c r="B33" s="8"/>
      <c r="C33" s="9"/>
      <c r="D33" s="9"/>
      <c r="E33" s="9"/>
      <c r="F33" s="9"/>
      <c r="G33" s="9"/>
      <c r="H33" s="9"/>
      <c r="I33" s="9"/>
      <c r="J33" s="9"/>
      <c r="K33" s="9"/>
      <c r="L33" s="9"/>
      <c r="M33" s="17"/>
    </row>
    <row r="34" ht="24" customHeight="1" spans="2:13">
      <c r="B34" s="8"/>
      <c r="C34" s="9"/>
      <c r="D34" s="9"/>
      <c r="E34" s="9"/>
      <c r="F34" s="9"/>
      <c r="G34" s="9"/>
      <c r="H34" s="9"/>
      <c r="I34" s="9"/>
      <c r="J34" s="9"/>
      <c r="K34" s="9"/>
      <c r="L34" s="9"/>
      <c r="M34" s="17"/>
    </row>
    <row r="35" ht="24" customHeight="1" spans="2:13">
      <c r="B35" s="8"/>
      <c r="C35" s="9"/>
      <c r="D35" s="9"/>
      <c r="E35" s="9"/>
      <c r="F35" s="9"/>
      <c r="G35" s="9"/>
      <c r="H35" s="9"/>
      <c r="I35" s="9"/>
      <c r="J35" s="9"/>
      <c r="K35" s="9"/>
      <c r="L35" s="9"/>
      <c r="M35" s="17"/>
    </row>
    <row r="36" ht="24" customHeight="1" spans="2:13">
      <c r="B36" s="8"/>
      <c r="C36" s="9"/>
      <c r="D36" s="9"/>
      <c r="E36" s="9"/>
      <c r="F36" s="9"/>
      <c r="G36" s="9"/>
      <c r="H36" s="9"/>
      <c r="I36" s="9"/>
      <c r="J36" s="9"/>
      <c r="K36" s="9"/>
      <c r="L36" s="9"/>
      <c r="M36" s="17"/>
    </row>
    <row r="37" ht="24" customHeight="1" spans="2:13"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17"/>
    </row>
    <row r="38" ht="24" customHeight="1" spans="2:13">
      <c r="B38" s="8"/>
      <c r="C38" s="9"/>
      <c r="D38" s="9"/>
      <c r="E38" s="9"/>
      <c r="F38" s="9"/>
      <c r="G38" s="9"/>
      <c r="H38" s="9"/>
      <c r="I38" s="9"/>
      <c r="J38" s="9"/>
      <c r="K38" s="9"/>
      <c r="L38" s="9"/>
      <c r="M38" s="17"/>
    </row>
    <row r="39" ht="24" customHeight="1" spans="2:13">
      <c r="B39" s="8"/>
      <c r="C39" s="9"/>
      <c r="D39" s="9"/>
      <c r="E39" s="9"/>
      <c r="F39" s="9"/>
      <c r="G39" s="9"/>
      <c r="H39" s="9"/>
      <c r="I39" s="9"/>
      <c r="J39" s="9"/>
      <c r="K39" s="9"/>
      <c r="L39" s="9"/>
      <c r="M39" s="17"/>
    </row>
    <row r="40" ht="24" customHeight="1" spans="2:13">
      <c r="B40" s="8"/>
      <c r="C40" s="9"/>
      <c r="D40" s="9"/>
      <c r="E40" s="9"/>
      <c r="F40" s="9"/>
      <c r="G40" s="9"/>
      <c r="H40" s="9"/>
      <c r="I40" s="9"/>
      <c r="J40" s="9"/>
      <c r="K40" s="9"/>
      <c r="L40" s="9"/>
      <c r="M40" s="17"/>
    </row>
    <row r="41" ht="24" customHeight="1" spans="2:13">
      <c r="B41" s="8"/>
      <c r="C41" s="9"/>
      <c r="D41" s="9"/>
      <c r="E41" s="9"/>
      <c r="F41" s="9"/>
      <c r="G41" s="9"/>
      <c r="H41" s="9"/>
      <c r="I41" s="9"/>
      <c r="J41" s="9"/>
      <c r="K41" s="9"/>
      <c r="L41" s="9"/>
      <c r="M41" s="17"/>
    </row>
    <row r="42" ht="24" customHeight="1" spans="2:13">
      <c r="B42" s="8"/>
      <c r="C42" s="9"/>
      <c r="D42" s="9"/>
      <c r="E42" s="9"/>
      <c r="F42" s="9"/>
      <c r="G42" s="9"/>
      <c r="H42" s="9"/>
      <c r="I42" s="9"/>
      <c r="J42" s="9"/>
      <c r="K42" s="9"/>
      <c r="L42" s="9"/>
      <c r="M42" s="17"/>
    </row>
    <row r="43" ht="24" customHeight="1" spans="2:13">
      <c r="B43" s="8"/>
      <c r="C43" s="9"/>
      <c r="D43" s="9"/>
      <c r="E43" s="9"/>
      <c r="F43" s="9"/>
      <c r="G43" s="9"/>
      <c r="H43" s="9"/>
      <c r="I43" s="9"/>
      <c r="J43" s="9"/>
      <c r="K43" s="9"/>
      <c r="L43" s="9"/>
      <c r="M43" s="17"/>
    </row>
    <row r="44" ht="24" customHeight="1" spans="2:13">
      <c r="B44" s="8"/>
      <c r="C44" s="9"/>
      <c r="D44" s="9"/>
      <c r="E44" s="9"/>
      <c r="F44" s="9"/>
      <c r="G44" s="9"/>
      <c r="H44" s="9"/>
      <c r="I44" s="9"/>
      <c r="J44" s="9"/>
      <c r="K44" s="9"/>
      <c r="L44" s="9"/>
      <c r="M44" s="17"/>
    </row>
    <row r="45" ht="24" customHeight="1" spans="2:13">
      <c r="B45" s="8"/>
      <c r="C45" s="9"/>
      <c r="D45" s="9"/>
      <c r="E45" s="9"/>
      <c r="F45" s="9"/>
      <c r="G45" s="9"/>
      <c r="H45" s="9"/>
      <c r="I45" s="9"/>
      <c r="J45" s="9"/>
      <c r="K45" s="9"/>
      <c r="L45" s="9"/>
      <c r="M45" s="17"/>
    </row>
    <row r="46" ht="24" customHeight="1" spans="2:13">
      <c r="B46" s="8"/>
      <c r="C46" s="9"/>
      <c r="D46" s="9"/>
      <c r="E46" s="9"/>
      <c r="F46" s="9"/>
      <c r="G46" s="9"/>
      <c r="H46" s="9"/>
      <c r="I46" s="9"/>
      <c r="J46" s="9"/>
      <c r="K46" s="9"/>
      <c r="L46" s="9"/>
      <c r="M46" s="17"/>
    </row>
    <row r="47" ht="24" customHeight="1" spans="2:13">
      <c r="B47" s="8"/>
      <c r="C47" s="9"/>
      <c r="D47" s="9"/>
      <c r="E47" s="9"/>
      <c r="F47" s="9"/>
      <c r="G47" s="9"/>
      <c r="H47" s="9"/>
      <c r="I47" s="9"/>
      <c r="J47" s="9"/>
      <c r="K47" s="9"/>
      <c r="L47" s="9"/>
      <c r="M47" s="17"/>
    </row>
    <row r="48" ht="24" customHeight="1" spans="2:13">
      <c r="B48" s="8"/>
      <c r="C48" s="9"/>
      <c r="D48" s="9"/>
      <c r="E48" s="9"/>
      <c r="F48" s="9"/>
      <c r="G48" s="9"/>
      <c r="H48" s="9"/>
      <c r="I48" s="9"/>
      <c r="J48" s="9"/>
      <c r="K48" s="9"/>
      <c r="L48" s="9"/>
      <c r="M48" s="17"/>
    </row>
    <row r="49" ht="24" customHeight="1" spans="2:13">
      <c r="B49" s="8"/>
      <c r="C49" s="9"/>
      <c r="D49" s="9"/>
      <c r="E49" s="9"/>
      <c r="F49" s="9"/>
      <c r="G49" s="9"/>
      <c r="H49" s="9"/>
      <c r="I49" s="9"/>
      <c r="J49" s="9"/>
      <c r="K49" s="9"/>
      <c r="L49" s="9"/>
      <c r="M49" s="17"/>
    </row>
    <row r="50" ht="24" customHeight="1" spans="2:13">
      <c r="B50" s="8"/>
      <c r="C50" s="9"/>
      <c r="D50" s="9"/>
      <c r="E50" s="9"/>
      <c r="F50" s="9"/>
      <c r="G50" s="9"/>
      <c r="H50" s="9"/>
      <c r="I50" s="9"/>
      <c r="J50" s="9"/>
      <c r="K50" s="9"/>
      <c r="L50" s="9"/>
      <c r="M50" s="17"/>
    </row>
    <row r="51" ht="24" customHeight="1" spans="2:13">
      <c r="B51" s="8"/>
      <c r="C51" s="9"/>
      <c r="D51" s="9"/>
      <c r="E51" s="9"/>
      <c r="F51" s="9"/>
      <c r="G51" s="9"/>
      <c r="H51" s="9"/>
      <c r="I51" s="9"/>
      <c r="J51" s="9"/>
      <c r="K51" s="9"/>
      <c r="L51" s="9"/>
      <c r="M51" s="17"/>
    </row>
    <row r="52" ht="24" customHeight="1" spans="2:13">
      <c r="B52" s="8"/>
      <c r="C52" s="9"/>
      <c r="D52" s="9"/>
      <c r="E52" s="9"/>
      <c r="F52" s="9"/>
      <c r="G52" s="9"/>
      <c r="H52" s="9"/>
      <c r="I52" s="9"/>
      <c r="J52" s="9"/>
      <c r="K52" s="9"/>
      <c r="L52" s="9"/>
      <c r="M52" s="17"/>
    </row>
    <row r="53" ht="24" customHeight="1" spans="2:13">
      <c r="B53" s="8"/>
      <c r="C53" s="9"/>
      <c r="D53" s="9"/>
      <c r="E53" s="9"/>
      <c r="F53" s="9"/>
      <c r="G53" s="9"/>
      <c r="H53" s="9"/>
      <c r="I53" s="9"/>
      <c r="J53" s="9"/>
      <c r="K53" s="9"/>
      <c r="L53" s="9"/>
      <c r="M53" s="17"/>
    </row>
    <row r="54" ht="24" customHeight="1" spans="2:13">
      <c r="B54" s="8"/>
      <c r="C54" s="9"/>
      <c r="D54" s="9"/>
      <c r="E54" s="9"/>
      <c r="F54" s="9"/>
      <c r="G54" s="9"/>
      <c r="H54" s="9"/>
      <c r="I54" s="9"/>
      <c r="J54" s="9"/>
      <c r="K54" s="9"/>
      <c r="L54" s="9"/>
      <c r="M54" s="17"/>
    </row>
    <row r="55" ht="24" customHeight="1" spans="2:13">
      <c r="B55" s="8"/>
      <c r="C55" s="9"/>
      <c r="D55" s="9"/>
      <c r="E55" s="9"/>
      <c r="F55" s="9"/>
      <c r="G55" s="9"/>
      <c r="H55" s="9"/>
      <c r="I55" s="9"/>
      <c r="J55" s="9"/>
      <c r="K55" s="9"/>
      <c r="L55" s="9"/>
      <c r="M55" s="17"/>
    </row>
    <row r="56" ht="24" customHeight="1" spans="2:13">
      <c r="B56" s="8"/>
      <c r="C56" s="9"/>
      <c r="D56" s="9"/>
      <c r="E56" s="9"/>
      <c r="F56" s="9"/>
      <c r="G56" s="9"/>
      <c r="H56" s="9"/>
      <c r="I56" s="9"/>
      <c r="J56" s="9"/>
      <c r="K56" s="9"/>
      <c r="L56" s="9"/>
      <c r="M56" s="17"/>
    </row>
    <row r="57" ht="24" customHeight="1" spans="2:13">
      <c r="B57" s="8"/>
      <c r="C57" s="9"/>
      <c r="D57" s="9"/>
      <c r="E57" s="9"/>
      <c r="F57" s="9"/>
      <c r="G57" s="9"/>
      <c r="H57" s="9"/>
      <c r="I57" s="9"/>
      <c r="J57" s="9"/>
      <c r="K57" s="9"/>
      <c r="L57" s="9"/>
      <c r="M57" s="17"/>
    </row>
    <row r="58" ht="24" customHeight="1" spans="2:13">
      <c r="B58" s="8"/>
      <c r="C58" s="9"/>
      <c r="D58" s="9"/>
      <c r="E58" s="9"/>
      <c r="F58" s="9"/>
      <c r="G58" s="9"/>
      <c r="H58" s="9"/>
      <c r="I58" s="9"/>
      <c r="J58" s="9"/>
      <c r="K58" s="9"/>
      <c r="L58" s="9"/>
      <c r="M58" s="17"/>
    </row>
    <row r="59" ht="24" customHeight="1" spans="2:13">
      <c r="B59" s="8"/>
      <c r="C59" s="9"/>
      <c r="D59" s="9"/>
      <c r="E59" s="9"/>
      <c r="F59" s="9"/>
      <c r="G59" s="9"/>
      <c r="H59" s="9"/>
      <c r="I59" s="9"/>
      <c r="J59" s="9"/>
      <c r="K59" s="9"/>
      <c r="L59" s="9"/>
      <c r="M59" s="17"/>
    </row>
    <row r="60" ht="24" customHeight="1" spans="2:13">
      <c r="B60" s="8"/>
      <c r="C60" s="9"/>
      <c r="D60" s="9"/>
      <c r="E60" s="9"/>
      <c r="F60" s="9"/>
      <c r="G60" s="9"/>
      <c r="H60" s="9"/>
      <c r="I60" s="9"/>
      <c r="J60" s="9"/>
      <c r="K60" s="9"/>
      <c r="L60" s="9"/>
      <c r="M60" s="17"/>
    </row>
    <row r="61" ht="24" customHeight="1" spans="2:13">
      <c r="B61" s="8"/>
      <c r="C61" s="9"/>
      <c r="D61" s="9"/>
      <c r="E61" s="9"/>
      <c r="F61" s="9"/>
      <c r="G61" s="9"/>
      <c r="H61" s="9"/>
      <c r="I61" s="9"/>
      <c r="J61" s="9"/>
      <c r="K61" s="9"/>
      <c r="L61" s="9"/>
      <c r="M61" s="17"/>
    </row>
    <row r="62" ht="24" customHeight="1" spans="2:13">
      <c r="B62" s="8"/>
      <c r="C62" s="9"/>
      <c r="D62" s="9"/>
      <c r="E62" s="9"/>
      <c r="F62" s="9"/>
      <c r="G62" s="9"/>
      <c r="H62" s="9"/>
      <c r="I62" s="9"/>
      <c r="J62" s="9"/>
      <c r="K62" s="9"/>
      <c r="L62" s="9"/>
      <c r="M62" s="17"/>
    </row>
    <row r="63" ht="24" customHeight="1" spans="2:13">
      <c r="B63" s="8"/>
      <c r="C63" s="9"/>
      <c r="D63" s="9"/>
      <c r="E63" s="9"/>
      <c r="F63" s="9"/>
      <c r="G63" s="9"/>
      <c r="H63" s="9"/>
      <c r="I63" s="9"/>
      <c r="J63" s="9"/>
      <c r="K63" s="9"/>
      <c r="L63" s="9"/>
      <c r="M63" s="17"/>
    </row>
    <row r="64" ht="24" customHeight="1" spans="2:13">
      <c r="B64" s="8"/>
      <c r="C64" s="9"/>
      <c r="D64" s="9"/>
      <c r="E64" s="9"/>
      <c r="F64" s="9"/>
      <c r="G64" s="9"/>
      <c r="H64" s="9"/>
      <c r="I64" s="9"/>
      <c r="J64" s="9"/>
      <c r="K64" s="9"/>
      <c r="L64" s="9"/>
      <c r="M64" s="17"/>
    </row>
    <row r="65" ht="24" customHeight="1" spans="2:13">
      <c r="B65" s="8"/>
      <c r="C65" s="9"/>
      <c r="D65" s="9"/>
      <c r="E65" s="9"/>
      <c r="F65" s="9"/>
      <c r="G65" s="9"/>
      <c r="H65" s="9"/>
      <c r="I65" s="9"/>
      <c r="J65" s="9"/>
      <c r="K65" s="9"/>
      <c r="L65" s="9"/>
      <c r="M65" s="17"/>
    </row>
    <row r="66" ht="24" customHeight="1" spans="2:13">
      <c r="B66" s="8"/>
      <c r="C66" s="9"/>
      <c r="D66" s="9"/>
      <c r="E66" s="9"/>
      <c r="F66" s="9"/>
      <c r="G66" s="9"/>
      <c r="H66" s="9"/>
      <c r="I66" s="9"/>
      <c r="J66" s="9"/>
      <c r="K66" s="9"/>
      <c r="L66" s="9"/>
      <c r="M66" s="17"/>
    </row>
    <row r="67" ht="24" customHeight="1" spans="2:13">
      <c r="B67" s="8"/>
      <c r="C67" s="9"/>
      <c r="D67" s="9"/>
      <c r="E67" s="9"/>
      <c r="F67" s="9"/>
      <c r="G67" s="9"/>
      <c r="H67" s="9"/>
      <c r="I67" s="9"/>
      <c r="J67" s="9"/>
      <c r="K67" s="9"/>
      <c r="L67" s="9"/>
      <c r="M67" s="17"/>
    </row>
    <row r="68" ht="24" customHeight="1" spans="2:13">
      <c r="B68" s="8"/>
      <c r="C68" s="9"/>
      <c r="D68" s="9"/>
      <c r="E68" s="9"/>
      <c r="F68" s="9"/>
      <c r="G68" s="9"/>
      <c r="H68" s="9"/>
      <c r="I68" s="9"/>
      <c r="J68" s="9"/>
      <c r="K68" s="9"/>
      <c r="L68" s="9"/>
      <c r="M68" s="17"/>
    </row>
    <row r="69" ht="24" customHeight="1" spans="2:13">
      <c r="B69" s="8"/>
      <c r="C69" s="9"/>
      <c r="D69" s="9"/>
      <c r="E69" s="9"/>
      <c r="F69" s="9"/>
      <c r="G69" s="9"/>
      <c r="H69" s="9"/>
      <c r="I69" s="9"/>
      <c r="J69" s="9"/>
      <c r="K69" s="9"/>
      <c r="L69" s="9"/>
      <c r="M69" s="17"/>
    </row>
    <row r="70" ht="24" customHeight="1" spans="2:13">
      <c r="B70" s="8"/>
      <c r="C70" s="9"/>
      <c r="D70" s="9"/>
      <c r="E70" s="9"/>
      <c r="F70" s="9"/>
      <c r="G70" s="9"/>
      <c r="H70" s="9"/>
      <c r="I70" s="9"/>
      <c r="J70" s="9"/>
      <c r="K70" s="9"/>
      <c r="L70" s="9"/>
      <c r="M70" s="17"/>
    </row>
    <row r="71" ht="24" customHeight="1" spans="2:13">
      <c r="B71" s="8"/>
      <c r="C71" s="9"/>
      <c r="D71" s="9"/>
      <c r="E71" s="9"/>
      <c r="F71" s="9"/>
      <c r="G71" s="9"/>
      <c r="H71" s="9"/>
      <c r="I71" s="9"/>
      <c r="J71" s="9"/>
      <c r="K71" s="9"/>
      <c r="L71" s="9"/>
      <c r="M71" s="17"/>
    </row>
    <row r="72" ht="24" customHeight="1" spans="2:13">
      <c r="B72" s="8"/>
      <c r="C72" s="9"/>
      <c r="D72" s="9"/>
      <c r="E72" s="9"/>
      <c r="F72" s="9"/>
      <c r="G72" s="9"/>
      <c r="H72" s="9"/>
      <c r="I72" s="9"/>
      <c r="J72" s="9"/>
      <c r="K72" s="9"/>
      <c r="L72" s="9"/>
      <c r="M72" s="17"/>
    </row>
    <row r="73" ht="24" customHeight="1" spans="2:13">
      <c r="B73" s="8"/>
      <c r="C73" s="9"/>
      <c r="D73" s="9"/>
      <c r="E73" s="9"/>
      <c r="F73" s="9"/>
      <c r="G73" s="9"/>
      <c r="H73" s="9"/>
      <c r="I73" s="9"/>
      <c r="J73" s="9"/>
      <c r="K73" s="9"/>
      <c r="L73" s="9"/>
      <c r="M73" s="17"/>
    </row>
    <row r="74" ht="24" customHeight="1" spans="2:13">
      <c r="B74" s="8"/>
      <c r="C74" s="9"/>
      <c r="D74" s="9"/>
      <c r="E74" s="9"/>
      <c r="F74" s="9"/>
      <c r="G74" s="9"/>
      <c r="H74" s="9"/>
      <c r="I74" s="9"/>
      <c r="J74" s="9"/>
      <c r="K74" s="9"/>
      <c r="L74" s="9"/>
      <c r="M74" s="17"/>
    </row>
    <row r="75" ht="24" customHeight="1" spans="2:13">
      <c r="B75" s="8"/>
      <c r="C75" s="9"/>
      <c r="D75" s="9"/>
      <c r="E75" s="9"/>
      <c r="F75" s="9"/>
      <c r="G75" s="9"/>
      <c r="H75" s="9"/>
      <c r="I75" s="9"/>
      <c r="J75" s="9"/>
      <c r="K75" s="9"/>
      <c r="L75" s="9"/>
      <c r="M75" s="17"/>
    </row>
    <row r="76" ht="24" customHeight="1" spans="2:13">
      <c r="B76" s="8"/>
      <c r="C76" s="9"/>
      <c r="D76" s="9"/>
      <c r="E76" s="9"/>
      <c r="F76" s="9"/>
      <c r="G76" s="9"/>
      <c r="H76" s="9"/>
      <c r="I76" s="9"/>
      <c r="J76" s="9"/>
      <c r="K76" s="9"/>
      <c r="L76" s="9"/>
      <c r="M76" s="17"/>
    </row>
    <row r="77" ht="24" customHeight="1" spans="2:13">
      <c r="B77" s="8"/>
      <c r="C77" s="9"/>
      <c r="D77" s="9"/>
      <c r="E77" s="9"/>
      <c r="F77" s="9"/>
      <c r="G77" s="9"/>
      <c r="H77" s="9"/>
      <c r="I77" s="9"/>
      <c r="J77" s="9"/>
      <c r="K77" s="9"/>
      <c r="L77" s="9"/>
      <c r="M77" s="17"/>
    </row>
    <row r="78" ht="24" customHeight="1" spans="2:13">
      <c r="B78" s="8"/>
      <c r="C78" s="9"/>
      <c r="D78" s="9"/>
      <c r="E78" s="9"/>
      <c r="F78" s="9"/>
      <c r="G78" s="9"/>
      <c r="H78" s="9"/>
      <c r="I78" s="9"/>
      <c r="J78" s="9"/>
      <c r="K78" s="9"/>
      <c r="L78" s="9"/>
      <c r="M78" s="17"/>
    </row>
    <row r="79" ht="24" customHeight="1" spans="2:13">
      <c r="B79" s="8"/>
      <c r="C79" s="9"/>
      <c r="D79" s="9"/>
      <c r="E79" s="9"/>
      <c r="F79" s="9"/>
      <c r="G79" s="9"/>
      <c r="H79" s="9"/>
      <c r="I79" s="9"/>
      <c r="J79" s="9"/>
      <c r="K79" s="9"/>
      <c r="L79" s="9"/>
      <c r="M79" s="17"/>
    </row>
    <row r="80" ht="24" customHeight="1" spans="2:13">
      <c r="B80" s="8"/>
      <c r="C80" s="9"/>
      <c r="D80" s="9"/>
      <c r="E80" s="9"/>
      <c r="F80" s="9"/>
      <c r="G80" s="9"/>
      <c r="H80" s="9"/>
      <c r="I80" s="9"/>
      <c r="J80" s="9"/>
      <c r="K80" s="9"/>
      <c r="L80" s="9"/>
      <c r="M80" s="17"/>
    </row>
    <row r="81" spans="2:13">
      <c r="B81" s="8"/>
      <c r="C81" s="9"/>
      <c r="D81" s="9"/>
      <c r="E81" s="9"/>
      <c r="F81" s="9"/>
      <c r="G81" s="9"/>
      <c r="H81" s="9"/>
      <c r="I81" s="9"/>
      <c r="J81" s="9"/>
      <c r="K81" s="9"/>
      <c r="L81" s="9"/>
      <c r="M81" s="17"/>
    </row>
    <row r="82" spans="2:13">
      <c r="B82" s="8"/>
      <c r="C82" s="9"/>
      <c r="D82" s="9"/>
      <c r="E82" s="9"/>
      <c r="F82" s="9"/>
      <c r="G82" s="9"/>
      <c r="H82" s="9"/>
      <c r="I82" s="9"/>
      <c r="J82" s="9"/>
      <c r="K82" s="9"/>
      <c r="L82" s="9"/>
      <c r="M82" s="17"/>
    </row>
    <row r="83" spans="2:13">
      <c r="B83" s="8"/>
      <c r="C83" s="9"/>
      <c r="D83" s="9"/>
      <c r="E83" s="9"/>
      <c r="F83" s="9"/>
      <c r="G83" s="9"/>
      <c r="H83" s="9"/>
      <c r="I83" s="9"/>
      <c r="J83" s="9"/>
      <c r="K83" s="9"/>
      <c r="L83" s="9"/>
      <c r="M83" s="17"/>
    </row>
    <row r="84" spans="2:13">
      <c r="B84" s="8"/>
      <c r="C84" s="9"/>
      <c r="D84" s="9"/>
      <c r="E84" s="9"/>
      <c r="F84" s="9"/>
      <c r="G84" s="9"/>
      <c r="H84" s="9"/>
      <c r="I84" s="9"/>
      <c r="J84" s="9"/>
      <c r="K84" s="9"/>
      <c r="L84" s="9"/>
      <c r="M84" s="17"/>
    </row>
    <row r="85" spans="2:13">
      <c r="B85" s="8"/>
      <c r="C85" s="9"/>
      <c r="D85" s="9"/>
      <c r="E85" s="9"/>
      <c r="F85" s="9"/>
      <c r="G85" s="9"/>
      <c r="H85" s="9"/>
      <c r="I85" s="9"/>
      <c r="J85" s="9"/>
      <c r="K85" s="9"/>
      <c r="L85" s="9"/>
      <c r="M85" s="17"/>
    </row>
    <row r="86" spans="2:13">
      <c r="B86" s="8"/>
      <c r="C86" s="9"/>
      <c r="D86" s="9"/>
      <c r="E86" s="9"/>
      <c r="F86" s="9"/>
      <c r="G86" s="9"/>
      <c r="H86" s="9"/>
      <c r="I86" s="9"/>
      <c r="J86" s="9"/>
      <c r="K86" s="9"/>
      <c r="L86" s="9"/>
      <c r="M86" s="17"/>
    </row>
    <row r="87" spans="2:13">
      <c r="B87" s="8"/>
      <c r="C87" s="9"/>
      <c r="D87" s="9"/>
      <c r="E87" s="9"/>
      <c r="F87" s="9"/>
      <c r="G87" s="9"/>
      <c r="H87" s="9"/>
      <c r="I87" s="9"/>
      <c r="J87" s="9"/>
      <c r="K87" s="9"/>
      <c r="L87" s="9"/>
      <c r="M87" s="17"/>
    </row>
    <row r="88" spans="2:13">
      <c r="B88" s="8"/>
      <c r="C88" s="9"/>
      <c r="D88" s="9"/>
      <c r="E88" s="9"/>
      <c r="F88" s="9"/>
      <c r="G88" s="9"/>
      <c r="H88" s="9"/>
      <c r="I88" s="9"/>
      <c r="J88" s="9"/>
      <c r="K88" s="9"/>
      <c r="L88" s="9"/>
      <c r="M88" s="17"/>
    </row>
    <row r="89" spans="2:13">
      <c r="B89" s="8"/>
      <c r="C89" s="9"/>
      <c r="D89" s="9"/>
      <c r="E89" s="9"/>
      <c r="F89" s="9"/>
      <c r="G89" s="9"/>
      <c r="H89" s="9"/>
      <c r="I89" s="9"/>
      <c r="J89" s="9"/>
      <c r="K89" s="9"/>
      <c r="L89" s="9"/>
      <c r="M89" s="17"/>
    </row>
    <row r="90" spans="2:13">
      <c r="B90" s="8"/>
      <c r="C90" s="9"/>
      <c r="D90" s="9"/>
      <c r="E90" s="9"/>
      <c r="F90" s="9"/>
      <c r="G90" s="9"/>
      <c r="H90" s="9"/>
      <c r="I90" s="9"/>
      <c r="J90" s="9"/>
      <c r="K90" s="9"/>
      <c r="L90" s="9"/>
      <c r="M90" s="17"/>
    </row>
    <row r="91" spans="2:13">
      <c r="B91" s="8"/>
      <c r="C91" s="9"/>
      <c r="D91" s="9"/>
      <c r="E91" s="9"/>
      <c r="F91" s="9"/>
      <c r="G91" s="9"/>
      <c r="H91" s="9"/>
      <c r="I91" s="9"/>
      <c r="J91" s="9"/>
      <c r="K91" s="9"/>
      <c r="L91" s="9"/>
      <c r="M91" s="17"/>
    </row>
    <row r="92" spans="2:13">
      <c r="B92" s="8"/>
      <c r="C92" s="9"/>
      <c r="D92" s="9"/>
      <c r="E92" s="9"/>
      <c r="F92" s="9"/>
      <c r="G92" s="9"/>
      <c r="H92" s="9"/>
      <c r="I92" s="9"/>
      <c r="J92" s="9"/>
      <c r="K92" s="9"/>
      <c r="L92" s="9"/>
      <c r="M92" s="17"/>
    </row>
    <row r="93" spans="2:13">
      <c r="B93" s="8"/>
      <c r="C93" s="9"/>
      <c r="D93" s="9"/>
      <c r="E93" s="9"/>
      <c r="F93" s="9"/>
      <c r="G93" s="9"/>
      <c r="H93" s="9"/>
      <c r="I93" s="9"/>
      <c r="J93" s="9"/>
      <c r="K93" s="9"/>
      <c r="L93" s="9"/>
      <c r="M93" s="17"/>
    </row>
    <row r="94" spans="2:13">
      <c r="B94" s="8"/>
      <c r="C94" s="9"/>
      <c r="D94" s="9"/>
      <c r="E94" s="9"/>
      <c r="F94" s="9"/>
      <c r="G94" s="9"/>
      <c r="H94" s="9"/>
      <c r="I94" s="9"/>
      <c r="J94" s="9"/>
      <c r="K94" s="9"/>
      <c r="L94" s="9"/>
      <c r="M94" s="17"/>
    </row>
    <row r="95" spans="2:13">
      <c r="B95" s="8"/>
      <c r="C95" s="9"/>
      <c r="D95" s="9"/>
      <c r="E95" s="9"/>
      <c r="F95" s="9"/>
      <c r="G95" s="9"/>
      <c r="H95" s="9"/>
      <c r="I95" s="9"/>
      <c r="J95" s="9"/>
      <c r="K95" s="9"/>
      <c r="L95" s="9"/>
      <c r="M95" s="17"/>
    </row>
    <row r="96" spans="2:13">
      <c r="B96" s="8"/>
      <c r="C96" s="9"/>
      <c r="D96" s="9"/>
      <c r="E96" s="9"/>
      <c r="F96" s="9"/>
      <c r="G96" s="9"/>
      <c r="H96" s="9"/>
      <c r="I96" s="9"/>
      <c r="J96" s="9"/>
      <c r="K96" s="9"/>
      <c r="L96" s="9"/>
      <c r="M96" s="17"/>
    </row>
    <row r="97" spans="2:13">
      <c r="B97" s="8"/>
      <c r="C97" s="9"/>
      <c r="D97" s="9"/>
      <c r="E97" s="9"/>
      <c r="F97" s="9"/>
      <c r="G97" s="9"/>
      <c r="H97" s="9"/>
      <c r="I97" s="9"/>
      <c r="J97" s="9"/>
      <c r="K97" s="9"/>
      <c r="L97" s="9"/>
      <c r="M97" s="17"/>
    </row>
    <row r="98" spans="2:13">
      <c r="B98" s="8"/>
      <c r="C98" s="9"/>
      <c r="D98" s="9"/>
      <c r="E98" s="9"/>
      <c r="F98" s="9"/>
      <c r="G98" s="9"/>
      <c r="H98" s="9"/>
      <c r="I98" s="9"/>
      <c r="J98" s="9"/>
      <c r="K98" s="9"/>
      <c r="L98" s="9"/>
      <c r="M98" s="17"/>
    </row>
    <row r="99" spans="2:13">
      <c r="B99" s="8"/>
      <c r="C99" s="9"/>
      <c r="D99" s="9"/>
      <c r="E99" s="9"/>
      <c r="F99" s="9"/>
      <c r="G99" s="9"/>
      <c r="H99" s="9"/>
      <c r="I99" s="9"/>
      <c r="J99" s="9"/>
      <c r="K99" s="9"/>
      <c r="L99" s="9"/>
      <c r="M99" s="17"/>
    </row>
    <row r="100" spans="2:13">
      <c r="B100" s="8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7"/>
    </row>
    <row r="101" spans="2:13">
      <c r="B101" s="8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7"/>
    </row>
    <row r="102" spans="2:13">
      <c r="B102" s="8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7"/>
    </row>
    <row r="103" spans="2:13">
      <c r="B103" s="8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7"/>
    </row>
    <row r="104" spans="2:13">
      <c r="B104" s="8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7"/>
    </row>
    <row r="105" spans="2:13">
      <c r="B105" s="8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7"/>
    </row>
    <row r="106" spans="2:13">
      <c r="B106" s="8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7"/>
    </row>
    <row r="107" spans="2:13">
      <c r="B107" s="8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7"/>
    </row>
    <row r="108" spans="2:13">
      <c r="B108" s="8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7"/>
    </row>
    <row r="109" spans="2:13">
      <c r="B109" s="8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7"/>
    </row>
    <row r="110" spans="2:13">
      <c r="B110" s="8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7"/>
    </row>
    <row r="111" spans="2:13">
      <c r="B111" s="8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7"/>
    </row>
    <row r="112" spans="2:13">
      <c r="B112" s="8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7"/>
    </row>
    <row r="113" spans="2:13">
      <c r="B113" s="8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7"/>
    </row>
    <row r="114" spans="2:13">
      <c r="B114" s="8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7"/>
    </row>
    <row r="115" spans="2:13">
      <c r="B115" s="8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7"/>
    </row>
    <row r="116" spans="2:13">
      <c r="B116" s="21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3"/>
    </row>
  </sheetData>
  <mergeCells count="3">
    <mergeCell ref="B28:M28"/>
    <mergeCell ref="B18:M19"/>
    <mergeCell ref="B21:M22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A2:AN210"/>
  <sheetViews>
    <sheetView showGridLines="0" showRowColHeaders="0" zoomScale="115" zoomScaleNormal="115" workbookViewId="0">
      <selection activeCell="D7" sqref="D7"/>
    </sheetView>
  </sheetViews>
  <sheetFormatPr defaultColWidth="9" defaultRowHeight="14.25"/>
  <cols>
    <col min="1" max="1" width="12.6416666666667" style="409" customWidth="1"/>
    <col min="2" max="13" width="9.625" style="409" customWidth="1"/>
    <col min="14" max="14" width="7.925" style="410" hidden="1" customWidth="1"/>
    <col min="15" max="27" width="6.75" style="410" hidden="1" customWidth="1"/>
    <col min="28" max="39" width="6.75" style="411" hidden="1" customWidth="1"/>
    <col min="40" max="40" width="9.625" style="410" hidden="1" customWidth="1"/>
    <col min="41" max="16384" width="9" style="410"/>
  </cols>
  <sheetData>
    <row r="2" spans="1:13">
      <c r="A2" s="412">
        <f>L2</f>
        <v>43927</v>
      </c>
      <c r="B2" s="412"/>
      <c r="C2" s="412"/>
      <c r="L2" s="430">
        <f>主页!J2</f>
        <v>43927</v>
      </c>
      <c r="M2" s="430"/>
    </row>
    <row r="3" ht="13.5" spans="1:14">
      <c r="A3" s="413" t="s">
        <v>13</v>
      </c>
      <c r="B3" s="414">
        <f>L2-21</f>
        <v>43906</v>
      </c>
      <c r="C3" s="415"/>
      <c r="D3" s="414">
        <f>B3+7</f>
        <v>43913</v>
      </c>
      <c r="E3" s="415"/>
      <c r="F3" s="414">
        <f>D3+7</f>
        <v>43920</v>
      </c>
      <c r="G3" s="415"/>
      <c r="H3" s="416" t="s">
        <v>14</v>
      </c>
      <c r="I3" s="431"/>
      <c r="J3" s="416" t="s">
        <v>15</v>
      </c>
      <c r="K3" s="431"/>
      <c r="L3" s="432" t="s">
        <v>16</v>
      </c>
      <c r="M3" s="432"/>
      <c r="N3" s="433"/>
    </row>
    <row r="4" ht="13.5" spans="1:14">
      <c r="A4" s="417"/>
      <c r="B4" s="418"/>
      <c r="C4" s="419"/>
      <c r="D4" s="418"/>
      <c r="E4" s="419"/>
      <c r="F4" s="418"/>
      <c r="G4" s="419"/>
      <c r="H4" s="420"/>
      <c r="I4" s="434"/>
      <c r="J4" s="420"/>
      <c r="K4" s="434"/>
      <c r="L4" s="432"/>
      <c r="M4" s="432"/>
      <c r="N4" s="433"/>
    </row>
    <row r="5" spans="1:39">
      <c r="A5" s="421" t="s">
        <v>17</v>
      </c>
      <c r="B5" s="421" t="s">
        <v>18</v>
      </c>
      <c r="C5" s="421" t="s">
        <v>19</v>
      </c>
      <c r="D5" s="421" t="s">
        <v>18</v>
      </c>
      <c r="E5" s="421" t="s">
        <v>19</v>
      </c>
      <c r="F5" s="421" t="s">
        <v>18</v>
      </c>
      <c r="G5" s="421" t="s">
        <v>19</v>
      </c>
      <c r="H5" s="421" t="s">
        <v>18</v>
      </c>
      <c r="I5" s="421" t="s">
        <v>19</v>
      </c>
      <c r="J5" s="421" t="s">
        <v>18</v>
      </c>
      <c r="K5" s="421" t="s">
        <v>19</v>
      </c>
      <c r="L5" s="432" t="s">
        <v>18</v>
      </c>
      <c r="M5" s="432" t="s">
        <v>19</v>
      </c>
      <c r="N5" s="435" t="s">
        <v>20</v>
      </c>
      <c r="O5" s="436" t="str">
        <f t="array" ref="O5:AL5">TRANSPOSE(A6:A29)</f>
        <v>10:00~10:30</v>
      </c>
      <c r="P5" s="436" t="str">
        <v>10:30~11:00</v>
      </c>
      <c r="Q5" s="436" t="str">
        <v>11:00~11:30</v>
      </c>
      <c r="R5" s="436" t="str">
        <v>11:30~12:00</v>
      </c>
      <c r="S5" s="436" t="str">
        <v>12:00~12:30</v>
      </c>
      <c r="T5" s="436" t="str">
        <v>12:30~13:00</v>
      </c>
      <c r="U5" s="436" t="str">
        <v>13:00~13:30</v>
      </c>
      <c r="V5" s="436" t="str">
        <v>13:30~14:00</v>
      </c>
      <c r="W5" s="436" t="str">
        <v>14:00~14:30</v>
      </c>
      <c r="X5" s="436" t="str">
        <v>14:30~15:00</v>
      </c>
      <c r="Y5" s="436" t="str">
        <v>15:00~15:30</v>
      </c>
      <c r="Z5" s="436" t="str">
        <v>15:30~16:00</v>
      </c>
      <c r="AA5" s="436" t="str">
        <v>16:00~16:30</v>
      </c>
      <c r="AB5" s="452" t="str">
        <v>16:30~17:00</v>
      </c>
      <c r="AC5" s="452" t="str">
        <v>17:00~17:30</v>
      </c>
      <c r="AD5" s="452" t="str">
        <v>17:30~18:00</v>
      </c>
      <c r="AE5" s="452" t="str">
        <v>18:00~18:30</v>
      </c>
      <c r="AF5" s="452" t="str">
        <v>18:30~19:00</v>
      </c>
      <c r="AG5" s="452" t="str">
        <v>19:00~19:30</v>
      </c>
      <c r="AH5" s="452" t="str">
        <v>19:30~20:00</v>
      </c>
      <c r="AI5" s="452" t="str">
        <v>20:00~20:30</v>
      </c>
      <c r="AJ5" s="452" t="str">
        <v>20:30~21:00</v>
      </c>
      <c r="AK5" s="452" t="str">
        <v>21:00~21:30</v>
      </c>
      <c r="AL5" s="452" t="str">
        <v>21:30~22:00</v>
      </c>
      <c r="AM5" s="452"/>
    </row>
    <row r="6" spans="1:40">
      <c r="A6" s="421" t="s">
        <v>21</v>
      </c>
      <c r="B6" s="422">
        <v>300</v>
      </c>
      <c r="C6" s="422">
        <v>23</v>
      </c>
      <c r="D6" s="422"/>
      <c r="E6" s="422"/>
      <c r="F6" s="422"/>
      <c r="G6" s="422"/>
      <c r="H6" s="423">
        <f t="shared" ref="H6:H29" si="0">(F6+D6+B6)/3</f>
        <v>100</v>
      </c>
      <c r="I6" s="423">
        <f t="shared" ref="I6:I29" si="1">(G6+E6+C6)/3</f>
        <v>7.66666666666667</v>
      </c>
      <c r="J6" s="437"/>
      <c r="K6" s="437"/>
      <c r="L6" s="438">
        <f t="shared" ref="L6:L29" si="2">H6+J6</f>
        <v>100</v>
      </c>
      <c r="M6" s="438">
        <f t="shared" ref="M6:M29" si="3">I6+K6</f>
        <v>7.66666666666667</v>
      </c>
      <c r="N6" s="439">
        <v>1</v>
      </c>
      <c r="O6" s="440">
        <f t="array" ref="O6:AL6">TRANSPOSE(L6:L29)</f>
        <v>100</v>
      </c>
      <c r="P6" s="440">
        <v>1000</v>
      </c>
      <c r="Q6" s="440">
        <v>1000.33333333333</v>
      </c>
      <c r="R6" s="440">
        <v>1000.66666666667</v>
      </c>
      <c r="S6" s="440">
        <v>1001</v>
      </c>
      <c r="T6" s="440">
        <v>1001.33333333333</v>
      </c>
      <c r="U6" s="440">
        <v>1001.66666666667</v>
      </c>
      <c r="V6" s="440">
        <v>1002</v>
      </c>
      <c r="W6" s="440">
        <v>1002.33333333333</v>
      </c>
      <c r="X6" s="440">
        <v>1002.66666666667</v>
      </c>
      <c r="Y6" s="440">
        <v>1003</v>
      </c>
      <c r="Z6" s="440">
        <v>1003.33333333333</v>
      </c>
      <c r="AA6" s="440">
        <v>1003.66666666667</v>
      </c>
      <c r="AB6" s="411">
        <v>1004</v>
      </c>
      <c r="AC6" s="411">
        <v>1004.33333333333</v>
      </c>
      <c r="AD6" s="411">
        <v>1004.66666666667</v>
      </c>
      <c r="AE6" s="411">
        <v>1005</v>
      </c>
      <c r="AF6" s="411">
        <v>1005.33333333333</v>
      </c>
      <c r="AG6" s="411">
        <v>1005.66666666667</v>
      </c>
      <c r="AH6" s="411">
        <v>1006</v>
      </c>
      <c r="AI6" s="411">
        <v>1006.33333333333</v>
      </c>
      <c r="AJ6" s="411">
        <v>1006.66666666667</v>
      </c>
      <c r="AK6" s="411">
        <v>1007</v>
      </c>
      <c r="AL6" s="411">
        <v>1007.33333333333</v>
      </c>
      <c r="AN6" s="453">
        <f>SUM(O6:AL6)</f>
        <v>23184.3333333333</v>
      </c>
    </row>
    <row r="7" spans="1:40">
      <c r="A7" s="421" t="s">
        <v>22</v>
      </c>
      <c r="B7" s="422">
        <v>3000</v>
      </c>
      <c r="C7" s="422">
        <v>24</v>
      </c>
      <c r="D7" s="422"/>
      <c r="E7" s="422"/>
      <c r="F7" s="422"/>
      <c r="G7" s="422"/>
      <c r="H7" s="423">
        <f t="shared" si="0"/>
        <v>1000</v>
      </c>
      <c r="I7" s="423">
        <f t="shared" si="1"/>
        <v>8</v>
      </c>
      <c r="J7" s="437"/>
      <c r="K7" s="437"/>
      <c r="L7" s="438">
        <f t="shared" si="2"/>
        <v>1000</v>
      </c>
      <c r="M7" s="438">
        <f t="shared" si="3"/>
        <v>8</v>
      </c>
      <c r="N7" s="436">
        <v>2</v>
      </c>
      <c r="O7" s="440">
        <f t="array" ref="O7:AL7">TRANSPOSE(L36:L59)</f>
        <v>0</v>
      </c>
      <c r="P7" s="440">
        <v>0</v>
      </c>
      <c r="Q7" s="440">
        <v>0</v>
      </c>
      <c r="R7" s="440">
        <v>0</v>
      </c>
      <c r="S7" s="440">
        <v>0</v>
      </c>
      <c r="T7" s="440">
        <v>0</v>
      </c>
      <c r="U7" s="440">
        <v>0</v>
      </c>
      <c r="V7" s="440">
        <v>0</v>
      </c>
      <c r="W7" s="440">
        <v>0</v>
      </c>
      <c r="X7" s="440">
        <v>0</v>
      </c>
      <c r="Y7" s="440">
        <v>0</v>
      </c>
      <c r="Z7" s="440">
        <v>0</v>
      </c>
      <c r="AA7" s="440">
        <v>0</v>
      </c>
      <c r="AB7" s="411">
        <v>0</v>
      </c>
      <c r="AC7" s="411">
        <v>0</v>
      </c>
      <c r="AD7" s="411">
        <v>0</v>
      </c>
      <c r="AE7" s="411">
        <v>0</v>
      </c>
      <c r="AF7" s="411">
        <v>0</v>
      </c>
      <c r="AG7" s="411">
        <v>0</v>
      </c>
      <c r="AH7" s="411">
        <v>0</v>
      </c>
      <c r="AI7" s="411">
        <v>0</v>
      </c>
      <c r="AJ7" s="411">
        <v>0</v>
      </c>
      <c r="AK7" s="411">
        <v>0</v>
      </c>
      <c r="AL7" s="411">
        <v>0</v>
      </c>
      <c r="AN7" s="453">
        <f t="shared" ref="AN7:AN12" si="4">SUM(O7:AL7)</f>
        <v>0</v>
      </c>
    </row>
    <row r="8" spans="1:40">
      <c r="A8" s="421" t="s">
        <v>23</v>
      </c>
      <c r="B8" s="422">
        <v>3001</v>
      </c>
      <c r="C8" s="422">
        <v>25</v>
      </c>
      <c r="D8" s="422"/>
      <c r="E8" s="422"/>
      <c r="F8" s="422"/>
      <c r="G8" s="422"/>
      <c r="H8" s="423">
        <f t="shared" si="0"/>
        <v>1000.33333333333</v>
      </c>
      <c r="I8" s="423">
        <f t="shared" si="1"/>
        <v>8.33333333333333</v>
      </c>
      <c r="J8" s="437"/>
      <c r="K8" s="437"/>
      <c r="L8" s="438">
        <f t="shared" si="2"/>
        <v>1000.33333333333</v>
      </c>
      <c r="M8" s="438">
        <f t="shared" si="3"/>
        <v>8.33333333333333</v>
      </c>
      <c r="N8" s="436">
        <v>3</v>
      </c>
      <c r="O8" s="440">
        <f t="array" ref="O8:AL8">TRANSPOSE(L66:L89)</f>
        <v>0</v>
      </c>
      <c r="P8" s="440">
        <v>0</v>
      </c>
      <c r="Q8" s="440">
        <v>0</v>
      </c>
      <c r="R8" s="440">
        <v>0</v>
      </c>
      <c r="S8" s="440">
        <v>0</v>
      </c>
      <c r="T8" s="440">
        <v>0</v>
      </c>
      <c r="U8" s="440">
        <v>0</v>
      </c>
      <c r="V8" s="440">
        <v>0</v>
      </c>
      <c r="W8" s="440">
        <v>0</v>
      </c>
      <c r="X8" s="440">
        <v>0</v>
      </c>
      <c r="Y8" s="440">
        <v>0</v>
      </c>
      <c r="Z8" s="440">
        <v>0</v>
      </c>
      <c r="AA8" s="440">
        <v>0</v>
      </c>
      <c r="AB8" s="411">
        <v>0</v>
      </c>
      <c r="AC8" s="411">
        <v>0</v>
      </c>
      <c r="AD8" s="411">
        <v>0</v>
      </c>
      <c r="AE8" s="411">
        <v>0</v>
      </c>
      <c r="AF8" s="411">
        <v>0</v>
      </c>
      <c r="AG8" s="411">
        <v>0</v>
      </c>
      <c r="AH8" s="411">
        <v>0</v>
      </c>
      <c r="AI8" s="411">
        <v>0</v>
      </c>
      <c r="AJ8" s="411">
        <v>0</v>
      </c>
      <c r="AK8" s="411">
        <v>0</v>
      </c>
      <c r="AL8" s="411">
        <v>0</v>
      </c>
      <c r="AN8" s="453">
        <f t="shared" si="4"/>
        <v>0</v>
      </c>
    </row>
    <row r="9" spans="1:40">
      <c r="A9" s="421" t="s">
        <v>24</v>
      </c>
      <c r="B9" s="422">
        <v>3002</v>
      </c>
      <c r="C9" s="422">
        <v>26</v>
      </c>
      <c r="D9" s="422"/>
      <c r="E9" s="422"/>
      <c r="F9" s="422"/>
      <c r="G9" s="422"/>
      <c r="H9" s="423">
        <f t="shared" si="0"/>
        <v>1000.66666666667</v>
      </c>
      <c r="I9" s="423">
        <f t="shared" si="1"/>
        <v>8.66666666666667</v>
      </c>
      <c r="J9" s="437"/>
      <c r="K9" s="437"/>
      <c r="L9" s="438">
        <f t="shared" si="2"/>
        <v>1000.66666666667</v>
      </c>
      <c r="M9" s="438">
        <f t="shared" si="3"/>
        <v>8.66666666666667</v>
      </c>
      <c r="N9" s="436">
        <v>4</v>
      </c>
      <c r="O9" s="440">
        <f t="array" ref="O9:AL9">TRANSPOSE(L96:L119)</f>
        <v>0</v>
      </c>
      <c r="P9" s="440">
        <v>0</v>
      </c>
      <c r="Q9" s="440">
        <v>0</v>
      </c>
      <c r="R9" s="440">
        <v>0</v>
      </c>
      <c r="S9" s="440">
        <v>0</v>
      </c>
      <c r="T9" s="440">
        <v>0</v>
      </c>
      <c r="U9" s="440">
        <v>0</v>
      </c>
      <c r="V9" s="440">
        <v>0</v>
      </c>
      <c r="W9" s="440">
        <v>0</v>
      </c>
      <c r="X9" s="440">
        <v>0</v>
      </c>
      <c r="Y9" s="440">
        <v>0</v>
      </c>
      <c r="Z9" s="440">
        <v>0</v>
      </c>
      <c r="AA9" s="440">
        <v>0</v>
      </c>
      <c r="AB9" s="411">
        <v>0</v>
      </c>
      <c r="AC9" s="411">
        <v>0</v>
      </c>
      <c r="AD9" s="411">
        <v>0</v>
      </c>
      <c r="AE9" s="411">
        <v>0</v>
      </c>
      <c r="AF9" s="411">
        <v>0</v>
      </c>
      <c r="AG9" s="411">
        <v>0</v>
      </c>
      <c r="AH9" s="411">
        <v>0</v>
      </c>
      <c r="AI9" s="411">
        <v>0</v>
      </c>
      <c r="AJ9" s="411">
        <v>0</v>
      </c>
      <c r="AK9" s="411">
        <v>0</v>
      </c>
      <c r="AL9" s="411">
        <v>0</v>
      </c>
      <c r="AN9" s="453">
        <f t="shared" si="4"/>
        <v>0</v>
      </c>
    </row>
    <row r="10" spans="1:40">
      <c r="A10" s="421" t="s">
        <v>25</v>
      </c>
      <c r="B10" s="422">
        <v>3003</v>
      </c>
      <c r="C10" s="422">
        <v>27</v>
      </c>
      <c r="D10" s="422"/>
      <c r="E10" s="422"/>
      <c r="F10" s="422"/>
      <c r="G10" s="422"/>
      <c r="H10" s="423">
        <f t="shared" si="0"/>
        <v>1001</v>
      </c>
      <c r="I10" s="423">
        <f t="shared" si="1"/>
        <v>9</v>
      </c>
      <c r="J10" s="437"/>
      <c r="K10" s="437"/>
      <c r="L10" s="438">
        <f t="shared" si="2"/>
        <v>1001</v>
      </c>
      <c r="M10" s="438">
        <f t="shared" si="3"/>
        <v>9</v>
      </c>
      <c r="N10" s="436">
        <v>5</v>
      </c>
      <c r="O10" s="440">
        <f t="array" ref="O10:AL10">TRANSPOSE(L126:L149)</f>
        <v>0</v>
      </c>
      <c r="P10" s="440">
        <v>0</v>
      </c>
      <c r="Q10" s="440">
        <v>0</v>
      </c>
      <c r="R10" s="440">
        <v>0</v>
      </c>
      <c r="S10" s="440">
        <v>0</v>
      </c>
      <c r="T10" s="440">
        <v>0</v>
      </c>
      <c r="U10" s="440">
        <v>0</v>
      </c>
      <c r="V10" s="440">
        <v>0</v>
      </c>
      <c r="W10" s="440">
        <v>0</v>
      </c>
      <c r="X10" s="440">
        <v>0</v>
      </c>
      <c r="Y10" s="440">
        <v>0</v>
      </c>
      <c r="Z10" s="440">
        <v>0</v>
      </c>
      <c r="AA10" s="440">
        <v>0</v>
      </c>
      <c r="AB10" s="411">
        <v>0</v>
      </c>
      <c r="AC10" s="411">
        <v>0</v>
      </c>
      <c r="AD10" s="411">
        <v>0</v>
      </c>
      <c r="AE10" s="411">
        <v>0</v>
      </c>
      <c r="AF10" s="411">
        <v>0</v>
      </c>
      <c r="AG10" s="411">
        <v>0</v>
      </c>
      <c r="AH10" s="411">
        <v>0</v>
      </c>
      <c r="AI10" s="411">
        <v>0</v>
      </c>
      <c r="AJ10" s="411">
        <v>0</v>
      </c>
      <c r="AK10" s="411">
        <v>0</v>
      </c>
      <c r="AL10" s="411">
        <v>0</v>
      </c>
      <c r="AN10" s="453">
        <f t="shared" si="4"/>
        <v>0</v>
      </c>
    </row>
    <row r="11" spans="1:40">
      <c r="A11" s="421" t="s">
        <v>26</v>
      </c>
      <c r="B11" s="422">
        <v>3004</v>
      </c>
      <c r="C11" s="422">
        <v>28</v>
      </c>
      <c r="D11" s="422"/>
      <c r="E11" s="422"/>
      <c r="F11" s="422"/>
      <c r="G11" s="422"/>
      <c r="H11" s="423">
        <f t="shared" si="0"/>
        <v>1001.33333333333</v>
      </c>
      <c r="I11" s="423">
        <f t="shared" si="1"/>
        <v>9.33333333333333</v>
      </c>
      <c r="J11" s="437"/>
      <c r="K11" s="437"/>
      <c r="L11" s="438">
        <f t="shared" si="2"/>
        <v>1001.33333333333</v>
      </c>
      <c r="M11" s="438">
        <f t="shared" si="3"/>
        <v>9.33333333333333</v>
      </c>
      <c r="N11" s="436">
        <v>6</v>
      </c>
      <c r="O11" s="440">
        <f t="array" ref="O11:AL11">TRANSPOSE(L156:L179)</f>
        <v>0</v>
      </c>
      <c r="P11" s="440">
        <v>0</v>
      </c>
      <c r="Q11" s="440">
        <v>0</v>
      </c>
      <c r="R11" s="440">
        <v>0</v>
      </c>
      <c r="S11" s="440">
        <v>0</v>
      </c>
      <c r="T11" s="440">
        <v>0</v>
      </c>
      <c r="U11" s="440">
        <v>0</v>
      </c>
      <c r="V11" s="440">
        <v>0</v>
      </c>
      <c r="W11" s="440">
        <v>0</v>
      </c>
      <c r="X11" s="440">
        <v>0</v>
      </c>
      <c r="Y11" s="440">
        <v>0</v>
      </c>
      <c r="Z11" s="440">
        <v>0</v>
      </c>
      <c r="AA11" s="440">
        <v>0</v>
      </c>
      <c r="AB11" s="411">
        <v>0</v>
      </c>
      <c r="AC11" s="411">
        <v>0</v>
      </c>
      <c r="AD11" s="411">
        <v>0</v>
      </c>
      <c r="AE11" s="411">
        <v>0</v>
      </c>
      <c r="AF11" s="411">
        <v>0</v>
      </c>
      <c r="AG11" s="411">
        <v>0</v>
      </c>
      <c r="AH11" s="411">
        <v>0</v>
      </c>
      <c r="AI11" s="411">
        <v>0</v>
      </c>
      <c r="AJ11" s="411">
        <v>0</v>
      </c>
      <c r="AK11" s="411">
        <v>0</v>
      </c>
      <c r="AL11" s="411">
        <v>0</v>
      </c>
      <c r="AN11" s="453">
        <f t="shared" si="4"/>
        <v>0</v>
      </c>
    </row>
    <row r="12" spans="1:40">
      <c r="A12" s="421" t="s">
        <v>27</v>
      </c>
      <c r="B12" s="422">
        <v>3005</v>
      </c>
      <c r="C12" s="422">
        <v>29</v>
      </c>
      <c r="D12" s="422"/>
      <c r="E12" s="422"/>
      <c r="F12" s="422"/>
      <c r="G12" s="422"/>
      <c r="H12" s="423">
        <f t="shared" si="0"/>
        <v>1001.66666666667</v>
      </c>
      <c r="I12" s="423">
        <f t="shared" si="1"/>
        <v>9.66666666666667</v>
      </c>
      <c r="J12" s="437"/>
      <c r="K12" s="437"/>
      <c r="L12" s="438">
        <f t="shared" si="2"/>
        <v>1001.66666666667</v>
      </c>
      <c r="M12" s="438">
        <f t="shared" si="3"/>
        <v>9.66666666666667</v>
      </c>
      <c r="N12" s="436">
        <v>7</v>
      </c>
      <c r="O12" s="440">
        <f t="array" ref="O12:AL12">TRANSPOSE(L186:L209)</f>
        <v>0</v>
      </c>
      <c r="P12" s="440">
        <v>0</v>
      </c>
      <c r="Q12" s="440">
        <v>0</v>
      </c>
      <c r="R12" s="440">
        <v>0</v>
      </c>
      <c r="S12" s="440">
        <v>0</v>
      </c>
      <c r="T12" s="440">
        <v>0</v>
      </c>
      <c r="U12" s="440">
        <v>0</v>
      </c>
      <c r="V12" s="440">
        <v>0</v>
      </c>
      <c r="W12" s="440">
        <v>0</v>
      </c>
      <c r="X12" s="440">
        <v>0</v>
      </c>
      <c r="Y12" s="440">
        <v>0</v>
      </c>
      <c r="Z12" s="440">
        <v>0</v>
      </c>
      <c r="AA12" s="440">
        <v>0</v>
      </c>
      <c r="AB12" s="411">
        <v>0</v>
      </c>
      <c r="AC12" s="411">
        <v>0</v>
      </c>
      <c r="AD12" s="411">
        <v>0</v>
      </c>
      <c r="AE12" s="411">
        <v>0</v>
      </c>
      <c r="AF12" s="411">
        <v>0</v>
      </c>
      <c r="AG12" s="411">
        <v>0</v>
      </c>
      <c r="AH12" s="411">
        <v>0</v>
      </c>
      <c r="AI12" s="411">
        <v>0</v>
      </c>
      <c r="AJ12" s="411">
        <v>0</v>
      </c>
      <c r="AK12" s="411">
        <v>0</v>
      </c>
      <c r="AL12" s="411">
        <v>0</v>
      </c>
      <c r="AN12" s="453">
        <f t="shared" si="4"/>
        <v>0</v>
      </c>
    </row>
    <row r="13" spans="1:27">
      <c r="A13" s="421" t="s">
        <v>28</v>
      </c>
      <c r="B13" s="422">
        <v>3006</v>
      </c>
      <c r="C13" s="422">
        <v>30</v>
      </c>
      <c r="D13" s="422"/>
      <c r="E13" s="422"/>
      <c r="F13" s="422"/>
      <c r="G13" s="422"/>
      <c r="H13" s="423">
        <f t="shared" si="0"/>
        <v>1002</v>
      </c>
      <c r="I13" s="423">
        <f t="shared" si="1"/>
        <v>10</v>
      </c>
      <c r="J13" s="437"/>
      <c r="K13" s="437"/>
      <c r="L13" s="438">
        <f t="shared" si="2"/>
        <v>1002</v>
      </c>
      <c r="M13" s="438">
        <f t="shared" si="3"/>
        <v>10</v>
      </c>
      <c r="O13" s="440"/>
      <c r="P13" s="440"/>
      <c r="Q13" s="440"/>
      <c r="R13" s="440"/>
      <c r="S13" s="440"/>
      <c r="T13" s="440"/>
      <c r="U13" s="440"/>
      <c r="V13" s="440"/>
      <c r="W13" s="440"/>
      <c r="X13" s="440"/>
      <c r="Y13" s="440"/>
      <c r="Z13" s="440"/>
      <c r="AA13" s="440"/>
    </row>
    <row r="14" spans="1:40">
      <c r="A14" s="421" t="s">
        <v>29</v>
      </c>
      <c r="B14" s="422">
        <v>3007</v>
      </c>
      <c r="C14" s="422">
        <v>31</v>
      </c>
      <c r="D14" s="422"/>
      <c r="E14" s="422"/>
      <c r="F14" s="422"/>
      <c r="G14" s="422"/>
      <c r="H14" s="423">
        <f t="shared" si="0"/>
        <v>1002.33333333333</v>
      </c>
      <c r="I14" s="423">
        <f t="shared" si="1"/>
        <v>10.3333333333333</v>
      </c>
      <c r="J14" s="437"/>
      <c r="K14" s="437"/>
      <c r="L14" s="438">
        <f t="shared" si="2"/>
        <v>1002.33333333333</v>
      </c>
      <c r="M14" s="438">
        <f t="shared" si="3"/>
        <v>10.3333333333333</v>
      </c>
      <c r="N14" s="441" t="s">
        <v>30</v>
      </c>
      <c r="O14" s="442" t="s">
        <v>21</v>
      </c>
      <c r="P14" s="442" t="s">
        <v>22</v>
      </c>
      <c r="Q14" s="442" t="s">
        <v>23</v>
      </c>
      <c r="R14" s="442" t="s">
        <v>24</v>
      </c>
      <c r="S14" s="442" t="s">
        <v>25</v>
      </c>
      <c r="T14" s="442" t="s">
        <v>26</v>
      </c>
      <c r="U14" s="442" t="s">
        <v>27</v>
      </c>
      <c r="V14" s="442" t="s">
        <v>28</v>
      </c>
      <c r="W14" s="442" t="s">
        <v>29</v>
      </c>
      <c r="X14" s="442" t="s">
        <v>31</v>
      </c>
      <c r="Y14" s="442" t="s">
        <v>32</v>
      </c>
      <c r="Z14" s="442" t="s">
        <v>33</v>
      </c>
      <c r="AA14" s="442" t="s">
        <v>34</v>
      </c>
      <c r="AB14" s="452" t="s">
        <v>35</v>
      </c>
      <c r="AC14" s="452" t="s">
        <v>36</v>
      </c>
      <c r="AD14" s="452" t="s">
        <v>37</v>
      </c>
      <c r="AE14" s="452" t="s">
        <v>38</v>
      </c>
      <c r="AF14" s="452" t="s">
        <v>39</v>
      </c>
      <c r="AG14" s="452" t="s">
        <v>40</v>
      </c>
      <c r="AH14" s="452" t="s">
        <v>41</v>
      </c>
      <c r="AI14" s="452" t="s">
        <v>42</v>
      </c>
      <c r="AJ14" s="452" t="s">
        <v>43</v>
      </c>
      <c r="AK14" s="452" t="s">
        <v>44</v>
      </c>
      <c r="AL14" s="452" t="s">
        <v>45</v>
      </c>
      <c r="AM14" s="452"/>
      <c r="AN14" s="454"/>
    </row>
    <row r="15" spans="1:40">
      <c r="A15" s="421" t="s">
        <v>31</v>
      </c>
      <c r="B15" s="422">
        <v>3008</v>
      </c>
      <c r="C15" s="422">
        <v>32</v>
      </c>
      <c r="D15" s="422"/>
      <c r="E15" s="422"/>
      <c r="F15" s="422"/>
      <c r="G15" s="422"/>
      <c r="H15" s="423">
        <f t="shared" si="0"/>
        <v>1002.66666666667</v>
      </c>
      <c r="I15" s="423">
        <f t="shared" si="1"/>
        <v>10.6666666666667</v>
      </c>
      <c r="J15" s="437"/>
      <c r="K15" s="437"/>
      <c r="L15" s="438">
        <f t="shared" si="2"/>
        <v>1002.66666666667</v>
      </c>
      <c r="M15" s="438">
        <f t="shared" si="3"/>
        <v>10.6666666666667</v>
      </c>
      <c r="N15" s="436">
        <v>1</v>
      </c>
      <c r="O15" s="440">
        <f t="array" ref="O15:AL15">TRANSPOSE(M6:M29)</f>
        <v>7.66666666666667</v>
      </c>
      <c r="P15" s="440">
        <v>8</v>
      </c>
      <c r="Q15" s="440">
        <v>8.33333333333333</v>
      </c>
      <c r="R15" s="440">
        <v>8.66666666666667</v>
      </c>
      <c r="S15" s="440">
        <v>9</v>
      </c>
      <c r="T15" s="440">
        <v>9.33333333333333</v>
      </c>
      <c r="U15" s="440">
        <v>9.66666666666667</v>
      </c>
      <c r="V15" s="440">
        <v>10</v>
      </c>
      <c r="W15" s="440">
        <v>10.3333333333333</v>
      </c>
      <c r="X15" s="440">
        <v>10.6666666666667</v>
      </c>
      <c r="Y15" s="440">
        <v>11</v>
      </c>
      <c r="Z15" s="440">
        <v>11.3333333333333</v>
      </c>
      <c r="AA15" s="440">
        <v>11.6666666666667</v>
      </c>
      <c r="AB15" s="411">
        <v>12</v>
      </c>
      <c r="AC15" s="411">
        <v>12.3333333333333</v>
      </c>
      <c r="AD15" s="411">
        <v>12.6666666666667</v>
      </c>
      <c r="AE15" s="411">
        <v>13</v>
      </c>
      <c r="AF15" s="411">
        <v>13.3333333333333</v>
      </c>
      <c r="AG15" s="411">
        <v>13.6666666666667</v>
      </c>
      <c r="AH15" s="411">
        <v>14</v>
      </c>
      <c r="AI15" s="411">
        <v>14.3333333333333</v>
      </c>
      <c r="AJ15" s="411">
        <v>14.6666666666667</v>
      </c>
      <c r="AK15" s="411">
        <v>15</v>
      </c>
      <c r="AL15" s="411">
        <v>15.3333333333333</v>
      </c>
      <c r="AN15" s="453">
        <f t="shared" ref="AN15:AN21" si="5">SUM(O15:AL15)</f>
        <v>276</v>
      </c>
    </row>
    <row r="16" spans="1:40">
      <c r="A16" s="421" t="s">
        <v>32</v>
      </c>
      <c r="B16" s="422">
        <v>3009</v>
      </c>
      <c r="C16" s="422">
        <v>33</v>
      </c>
      <c r="D16" s="422"/>
      <c r="E16" s="422"/>
      <c r="F16" s="422"/>
      <c r="G16" s="422"/>
      <c r="H16" s="423">
        <f t="shared" si="0"/>
        <v>1003</v>
      </c>
      <c r="I16" s="423">
        <f t="shared" si="1"/>
        <v>11</v>
      </c>
      <c r="J16" s="437"/>
      <c r="K16" s="437"/>
      <c r="L16" s="438">
        <f t="shared" si="2"/>
        <v>1003</v>
      </c>
      <c r="M16" s="438">
        <f t="shared" si="3"/>
        <v>11</v>
      </c>
      <c r="N16" s="436">
        <v>2</v>
      </c>
      <c r="O16" s="440">
        <f t="array" ref="O16:AL16">TRANSPOSE(M36:M59)</f>
        <v>0</v>
      </c>
      <c r="P16" s="440">
        <v>0</v>
      </c>
      <c r="Q16" s="440">
        <v>0</v>
      </c>
      <c r="R16" s="440">
        <v>0</v>
      </c>
      <c r="S16" s="440">
        <v>0</v>
      </c>
      <c r="T16" s="440">
        <v>0</v>
      </c>
      <c r="U16" s="440">
        <v>0</v>
      </c>
      <c r="V16" s="440">
        <v>0</v>
      </c>
      <c r="W16" s="440">
        <v>0</v>
      </c>
      <c r="X16" s="440">
        <v>0</v>
      </c>
      <c r="Y16" s="440">
        <v>0</v>
      </c>
      <c r="Z16" s="440">
        <v>0</v>
      </c>
      <c r="AA16" s="440">
        <v>0</v>
      </c>
      <c r="AB16" s="411">
        <v>0</v>
      </c>
      <c r="AC16" s="411">
        <v>0</v>
      </c>
      <c r="AD16" s="411">
        <v>0</v>
      </c>
      <c r="AE16" s="411">
        <v>0</v>
      </c>
      <c r="AF16" s="411">
        <v>0</v>
      </c>
      <c r="AG16" s="411">
        <v>0</v>
      </c>
      <c r="AH16" s="411">
        <v>0</v>
      </c>
      <c r="AI16" s="411">
        <v>0</v>
      </c>
      <c r="AJ16" s="411">
        <v>0</v>
      </c>
      <c r="AK16" s="411">
        <v>0</v>
      </c>
      <c r="AL16" s="411">
        <v>0</v>
      </c>
      <c r="AN16" s="453">
        <f t="shared" si="5"/>
        <v>0</v>
      </c>
    </row>
    <row r="17" spans="1:40">
      <c r="A17" s="421" t="s">
        <v>33</v>
      </c>
      <c r="B17" s="422">
        <v>3010</v>
      </c>
      <c r="C17" s="422">
        <v>34</v>
      </c>
      <c r="D17" s="422"/>
      <c r="E17" s="422"/>
      <c r="F17" s="422"/>
      <c r="G17" s="422"/>
      <c r="H17" s="423">
        <f t="shared" si="0"/>
        <v>1003.33333333333</v>
      </c>
      <c r="I17" s="423">
        <f t="shared" si="1"/>
        <v>11.3333333333333</v>
      </c>
      <c r="J17" s="437"/>
      <c r="K17" s="437"/>
      <c r="L17" s="438">
        <f t="shared" si="2"/>
        <v>1003.33333333333</v>
      </c>
      <c r="M17" s="438">
        <f t="shared" si="3"/>
        <v>11.3333333333333</v>
      </c>
      <c r="N17" s="436">
        <v>3</v>
      </c>
      <c r="O17" s="440">
        <f t="array" ref="O17:AL17">TRANSPOSE(M66:M89)</f>
        <v>0</v>
      </c>
      <c r="P17" s="440">
        <v>0</v>
      </c>
      <c r="Q17" s="440">
        <v>0</v>
      </c>
      <c r="R17" s="440">
        <v>0</v>
      </c>
      <c r="S17" s="440">
        <v>0</v>
      </c>
      <c r="T17" s="440">
        <v>0</v>
      </c>
      <c r="U17" s="440">
        <v>0</v>
      </c>
      <c r="V17" s="440">
        <v>0</v>
      </c>
      <c r="W17" s="440">
        <v>0</v>
      </c>
      <c r="X17" s="440">
        <v>0</v>
      </c>
      <c r="Y17" s="440">
        <v>0</v>
      </c>
      <c r="Z17" s="440">
        <v>0</v>
      </c>
      <c r="AA17" s="440">
        <v>0</v>
      </c>
      <c r="AB17" s="411">
        <v>0</v>
      </c>
      <c r="AC17" s="411">
        <v>0</v>
      </c>
      <c r="AD17" s="411">
        <v>0</v>
      </c>
      <c r="AE17" s="411">
        <v>0</v>
      </c>
      <c r="AF17" s="411">
        <v>0</v>
      </c>
      <c r="AG17" s="411">
        <v>0</v>
      </c>
      <c r="AH17" s="411">
        <v>0</v>
      </c>
      <c r="AI17" s="411">
        <v>0</v>
      </c>
      <c r="AJ17" s="411">
        <v>0</v>
      </c>
      <c r="AK17" s="411">
        <v>0</v>
      </c>
      <c r="AL17" s="411">
        <v>0</v>
      </c>
      <c r="AN17" s="453">
        <f t="shared" si="5"/>
        <v>0</v>
      </c>
    </row>
    <row r="18" spans="1:40">
      <c r="A18" s="421" t="s">
        <v>34</v>
      </c>
      <c r="B18" s="422">
        <v>3011</v>
      </c>
      <c r="C18" s="422">
        <v>35</v>
      </c>
      <c r="D18" s="422"/>
      <c r="E18" s="422"/>
      <c r="F18" s="422"/>
      <c r="G18" s="422"/>
      <c r="H18" s="423">
        <f t="shared" si="0"/>
        <v>1003.66666666667</v>
      </c>
      <c r="I18" s="423">
        <f t="shared" si="1"/>
        <v>11.6666666666667</v>
      </c>
      <c r="J18" s="437"/>
      <c r="K18" s="437"/>
      <c r="L18" s="438">
        <f t="shared" si="2"/>
        <v>1003.66666666667</v>
      </c>
      <c r="M18" s="438">
        <f t="shared" si="3"/>
        <v>11.6666666666667</v>
      </c>
      <c r="N18" s="436">
        <v>4</v>
      </c>
      <c r="O18" s="440">
        <f t="array" ref="O18:AL18">TRANSPOSE(M96:M119)</f>
        <v>0</v>
      </c>
      <c r="P18" s="440">
        <v>0</v>
      </c>
      <c r="Q18" s="440">
        <v>0</v>
      </c>
      <c r="R18" s="440">
        <v>0</v>
      </c>
      <c r="S18" s="440">
        <v>0</v>
      </c>
      <c r="T18" s="440">
        <v>0</v>
      </c>
      <c r="U18" s="440">
        <v>0</v>
      </c>
      <c r="V18" s="440">
        <v>0</v>
      </c>
      <c r="W18" s="440">
        <v>0</v>
      </c>
      <c r="X18" s="440">
        <v>0</v>
      </c>
      <c r="Y18" s="440">
        <v>0</v>
      </c>
      <c r="Z18" s="440">
        <v>0</v>
      </c>
      <c r="AA18" s="440">
        <v>0</v>
      </c>
      <c r="AB18" s="411">
        <v>0</v>
      </c>
      <c r="AC18" s="411">
        <v>0</v>
      </c>
      <c r="AD18" s="411">
        <v>0</v>
      </c>
      <c r="AE18" s="411">
        <v>0</v>
      </c>
      <c r="AF18" s="411">
        <v>0</v>
      </c>
      <c r="AG18" s="411">
        <v>0</v>
      </c>
      <c r="AH18" s="411">
        <v>0</v>
      </c>
      <c r="AI18" s="411">
        <v>0</v>
      </c>
      <c r="AJ18" s="411">
        <v>0</v>
      </c>
      <c r="AK18" s="411">
        <v>0</v>
      </c>
      <c r="AL18" s="411">
        <v>0</v>
      </c>
      <c r="AN18" s="453">
        <f t="shared" si="5"/>
        <v>0</v>
      </c>
    </row>
    <row r="19" spans="1:40">
      <c r="A19" s="421" t="s">
        <v>35</v>
      </c>
      <c r="B19" s="422">
        <v>3012</v>
      </c>
      <c r="C19" s="422">
        <v>36</v>
      </c>
      <c r="D19" s="422"/>
      <c r="E19" s="422"/>
      <c r="F19" s="422"/>
      <c r="G19" s="422"/>
      <c r="H19" s="423">
        <f t="shared" si="0"/>
        <v>1004</v>
      </c>
      <c r="I19" s="423">
        <f t="shared" si="1"/>
        <v>12</v>
      </c>
      <c r="J19" s="437"/>
      <c r="K19" s="437"/>
      <c r="L19" s="438">
        <f t="shared" si="2"/>
        <v>1004</v>
      </c>
      <c r="M19" s="438">
        <f t="shared" si="3"/>
        <v>12</v>
      </c>
      <c r="N19" s="436">
        <v>5</v>
      </c>
      <c r="O19" s="440">
        <f t="array" ref="O19:AL19">TRANSPOSE(M126:M149)</f>
        <v>0</v>
      </c>
      <c r="P19" s="440">
        <v>0</v>
      </c>
      <c r="Q19" s="440">
        <v>0</v>
      </c>
      <c r="R19" s="440">
        <v>0</v>
      </c>
      <c r="S19" s="440">
        <v>0</v>
      </c>
      <c r="T19" s="440">
        <v>0</v>
      </c>
      <c r="U19" s="440">
        <v>0</v>
      </c>
      <c r="V19" s="440">
        <v>0</v>
      </c>
      <c r="W19" s="440">
        <v>0</v>
      </c>
      <c r="X19" s="440">
        <v>0</v>
      </c>
      <c r="Y19" s="440">
        <v>0</v>
      </c>
      <c r="Z19" s="440">
        <v>0</v>
      </c>
      <c r="AA19" s="440">
        <v>0</v>
      </c>
      <c r="AB19" s="411">
        <v>0</v>
      </c>
      <c r="AC19" s="411">
        <v>0</v>
      </c>
      <c r="AD19" s="411">
        <v>0</v>
      </c>
      <c r="AE19" s="411">
        <v>0</v>
      </c>
      <c r="AF19" s="411">
        <v>0</v>
      </c>
      <c r="AG19" s="411">
        <v>0</v>
      </c>
      <c r="AH19" s="411">
        <v>0</v>
      </c>
      <c r="AI19" s="411">
        <v>0</v>
      </c>
      <c r="AJ19" s="411">
        <v>0</v>
      </c>
      <c r="AK19" s="411">
        <v>0</v>
      </c>
      <c r="AL19" s="411">
        <v>0</v>
      </c>
      <c r="AN19" s="453">
        <f t="shared" si="5"/>
        <v>0</v>
      </c>
    </row>
    <row r="20" spans="1:40">
      <c r="A20" s="421" t="s">
        <v>36</v>
      </c>
      <c r="B20" s="422">
        <v>3013</v>
      </c>
      <c r="C20" s="422">
        <v>37</v>
      </c>
      <c r="D20" s="422"/>
      <c r="E20" s="422"/>
      <c r="F20" s="422"/>
      <c r="G20" s="422"/>
      <c r="H20" s="423">
        <f t="shared" si="0"/>
        <v>1004.33333333333</v>
      </c>
      <c r="I20" s="423">
        <f t="shared" si="1"/>
        <v>12.3333333333333</v>
      </c>
      <c r="J20" s="437"/>
      <c r="K20" s="437"/>
      <c r="L20" s="438">
        <f t="shared" si="2"/>
        <v>1004.33333333333</v>
      </c>
      <c r="M20" s="438">
        <f t="shared" si="3"/>
        <v>12.3333333333333</v>
      </c>
      <c r="N20" s="436">
        <v>6</v>
      </c>
      <c r="O20" s="440">
        <f t="array" ref="O20:AL20">TRANSPOSE(M156:M179)</f>
        <v>0</v>
      </c>
      <c r="P20" s="440">
        <v>0</v>
      </c>
      <c r="Q20" s="440">
        <v>0</v>
      </c>
      <c r="R20" s="440">
        <v>0</v>
      </c>
      <c r="S20" s="440">
        <v>0</v>
      </c>
      <c r="T20" s="440">
        <v>0</v>
      </c>
      <c r="U20" s="440">
        <v>0</v>
      </c>
      <c r="V20" s="440">
        <v>0</v>
      </c>
      <c r="W20" s="440">
        <v>0</v>
      </c>
      <c r="X20" s="440">
        <v>0</v>
      </c>
      <c r="Y20" s="440">
        <v>0</v>
      </c>
      <c r="Z20" s="440">
        <v>0</v>
      </c>
      <c r="AA20" s="440">
        <v>0</v>
      </c>
      <c r="AB20" s="411">
        <v>0</v>
      </c>
      <c r="AC20" s="411">
        <v>0</v>
      </c>
      <c r="AD20" s="411">
        <v>0</v>
      </c>
      <c r="AE20" s="411">
        <v>0</v>
      </c>
      <c r="AF20" s="411">
        <v>0</v>
      </c>
      <c r="AG20" s="411">
        <v>0</v>
      </c>
      <c r="AH20" s="411">
        <v>0</v>
      </c>
      <c r="AI20" s="411">
        <v>0</v>
      </c>
      <c r="AJ20" s="411">
        <v>0</v>
      </c>
      <c r="AK20" s="411">
        <v>0</v>
      </c>
      <c r="AL20" s="411">
        <v>0</v>
      </c>
      <c r="AN20" s="453">
        <f t="shared" si="5"/>
        <v>0</v>
      </c>
    </row>
    <row r="21" spans="1:40">
      <c r="A21" s="421" t="s">
        <v>37</v>
      </c>
      <c r="B21" s="422">
        <v>3014</v>
      </c>
      <c r="C21" s="422">
        <v>38</v>
      </c>
      <c r="D21" s="422"/>
      <c r="E21" s="422"/>
      <c r="F21" s="422"/>
      <c r="G21" s="422"/>
      <c r="H21" s="423">
        <f t="shared" si="0"/>
        <v>1004.66666666667</v>
      </c>
      <c r="I21" s="423">
        <f t="shared" si="1"/>
        <v>12.6666666666667</v>
      </c>
      <c r="J21" s="437"/>
      <c r="K21" s="437"/>
      <c r="L21" s="438">
        <f t="shared" si="2"/>
        <v>1004.66666666667</v>
      </c>
      <c r="M21" s="438">
        <f t="shared" si="3"/>
        <v>12.6666666666667</v>
      </c>
      <c r="N21" s="436">
        <v>7</v>
      </c>
      <c r="O21" s="440">
        <f t="array" ref="O21:AL21">TRANSPOSE(M186:M209)</f>
        <v>0</v>
      </c>
      <c r="P21" s="440">
        <v>0</v>
      </c>
      <c r="Q21" s="440">
        <v>0</v>
      </c>
      <c r="R21" s="440">
        <v>0</v>
      </c>
      <c r="S21" s="440">
        <v>0</v>
      </c>
      <c r="T21" s="440">
        <v>0</v>
      </c>
      <c r="U21" s="440">
        <v>0</v>
      </c>
      <c r="V21" s="440">
        <v>0</v>
      </c>
      <c r="W21" s="440">
        <v>0</v>
      </c>
      <c r="X21" s="440">
        <v>0</v>
      </c>
      <c r="Y21" s="440">
        <v>0</v>
      </c>
      <c r="Z21" s="440">
        <v>0</v>
      </c>
      <c r="AA21" s="440">
        <v>0</v>
      </c>
      <c r="AB21" s="411">
        <v>0</v>
      </c>
      <c r="AC21" s="411">
        <v>0</v>
      </c>
      <c r="AD21" s="411">
        <v>0</v>
      </c>
      <c r="AE21" s="411">
        <v>0</v>
      </c>
      <c r="AF21" s="411">
        <v>0</v>
      </c>
      <c r="AG21" s="411">
        <v>0</v>
      </c>
      <c r="AH21" s="411">
        <v>0</v>
      </c>
      <c r="AI21" s="411">
        <v>0</v>
      </c>
      <c r="AJ21" s="411">
        <v>0</v>
      </c>
      <c r="AK21" s="411">
        <v>0</v>
      </c>
      <c r="AL21" s="411">
        <v>0</v>
      </c>
      <c r="AN21" s="453">
        <f t="shared" si="5"/>
        <v>0</v>
      </c>
    </row>
    <row r="22" spans="1:40">
      <c r="A22" s="421" t="s">
        <v>38</v>
      </c>
      <c r="B22" s="422">
        <v>3015</v>
      </c>
      <c r="C22" s="422">
        <v>39</v>
      </c>
      <c r="D22" s="422"/>
      <c r="E22" s="422"/>
      <c r="F22" s="422"/>
      <c r="G22" s="422"/>
      <c r="H22" s="423">
        <f t="shared" si="0"/>
        <v>1005</v>
      </c>
      <c r="I22" s="423">
        <f t="shared" si="1"/>
        <v>13</v>
      </c>
      <c r="J22" s="437"/>
      <c r="K22" s="437"/>
      <c r="L22" s="438">
        <f t="shared" si="2"/>
        <v>1005</v>
      </c>
      <c r="M22" s="438">
        <f t="shared" si="3"/>
        <v>13</v>
      </c>
      <c r="N22" s="433"/>
      <c r="O22" s="440"/>
      <c r="P22" s="440"/>
      <c r="Q22" s="440"/>
      <c r="R22" s="440"/>
      <c r="S22" s="440"/>
      <c r="T22" s="440"/>
      <c r="U22" s="440"/>
      <c r="V22" s="440"/>
      <c r="W22" s="440"/>
      <c r="X22" s="440"/>
      <c r="Y22" s="440"/>
      <c r="Z22" s="440"/>
      <c r="AA22" s="440"/>
      <c r="AN22" s="455"/>
    </row>
    <row r="23" spans="1:40">
      <c r="A23" s="421" t="s">
        <v>39</v>
      </c>
      <c r="B23" s="422">
        <v>3016</v>
      </c>
      <c r="C23" s="422">
        <v>40</v>
      </c>
      <c r="D23" s="422"/>
      <c r="E23" s="422"/>
      <c r="F23" s="422"/>
      <c r="G23" s="422"/>
      <c r="H23" s="423">
        <f t="shared" si="0"/>
        <v>1005.33333333333</v>
      </c>
      <c r="I23" s="423">
        <f t="shared" si="1"/>
        <v>13.3333333333333</v>
      </c>
      <c r="J23" s="437"/>
      <c r="K23" s="437"/>
      <c r="L23" s="438">
        <f t="shared" si="2"/>
        <v>1005.33333333333</v>
      </c>
      <c r="M23" s="438">
        <f t="shared" si="3"/>
        <v>13.3333333333333</v>
      </c>
      <c r="N23" s="433"/>
      <c r="AN23" s="455"/>
    </row>
    <row r="24" spans="1:40">
      <c r="A24" s="421" t="s">
        <v>40</v>
      </c>
      <c r="B24" s="422">
        <v>3017</v>
      </c>
      <c r="C24" s="422">
        <v>41</v>
      </c>
      <c r="D24" s="422"/>
      <c r="E24" s="422"/>
      <c r="F24" s="422"/>
      <c r="G24" s="422"/>
      <c r="H24" s="423">
        <f t="shared" si="0"/>
        <v>1005.66666666667</v>
      </c>
      <c r="I24" s="423">
        <f t="shared" si="1"/>
        <v>13.6666666666667</v>
      </c>
      <c r="J24" s="437"/>
      <c r="K24" s="437"/>
      <c r="L24" s="438">
        <f t="shared" si="2"/>
        <v>1005.66666666667</v>
      </c>
      <c r="M24" s="438">
        <f t="shared" si="3"/>
        <v>13.6666666666667</v>
      </c>
      <c r="N24" s="433"/>
      <c r="AN24" s="455"/>
    </row>
    <row r="25" spans="1:40">
      <c r="A25" s="421" t="s">
        <v>41</v>
      </c>
      <c r="B25" s="422">
        <v>3018</v>
      </c>
      <c r="C25" s="422">
        <v>42</v>
      </c>
      <c r="D25" s="422"/>
      <c r="E25" s="422"/>
      <c r="F25" s="422"/>
      <c r="G25" s="422"/>
      <c r="H25" s="423">
        <f t="shared" si="0"/>
        <v>1006</v>
      </c>
      <c r="I25" s="423">
        <f t="shared" si="1"/>
        <v>14</v>
      </c>
      <c r="J25" s="437"/>
      <c r="K25" s="437"/>
      <c r="L25" s="438">
        <f t="shared" si="2"/>
        <v>1006</v>
      </c>
      <c r="M25" s="438">
        <f t="shared" si="3"/>
        <v>14</v>
      </c>
      <c r="AN25" s="455"/>
    </row>
    <row r="26" spans="1:40">
      <c r="A26" s="421" t="s">
        <v>42</v>
      </c>
      <c r="B26" s="422">
        <v>3019</v>
      </c>
      <c r="C26" s="422">
        <v>43</v>
      </c>
      <c r="D26" s="422"/>
      <c r="E26" s="422"/>
      <c r="F26" s="422"/>
      <c r="G26" s="422"/>
      <c r="H26" s="423">
        <f t="shared" si="0"/>
        <v>1006.33333333333</v>
      </c>
      <c r="I26" s="423">
        <f t="shared" si="1"/>
        <v>14.3333333333333</v>
      </c>
      <c r="J26" s="437"/>
      <c r="K26" s="437"/>
      <c r="L26" s="438">
        <f t="shared" si="2"/>
        <v>1006.33333333333</v>
      </c>
      <c r="M26" s="438">
        <f t="shared" si="3"/>
        <v>14.3333333333333</v>
      </c>
      <c r="AN26" s="455"/>
    </row>
    <row r="27" spans="1:40">
      <c r="A27" s="421" t="s">
        <v>43</v>
      </c>
      <c r="B27" s="422">
        <v>3020</v>
      </c>
      <c r="C27" s="422">
        <v>44</v>
      </c>
      <c r="D27" s="422"/>
      <c r="E27" s="422"/>
      <c r="F27" s="422"/>
      <c r="G27" s="422"/>
      <c r="H27" s="423">
        <f t="shared" si="0"/>
        <v>1006.66666666667</v>
      </c>
      <c r="I27" s="423">
        <f t="shared" si="1"/>
        <v>14.6666666666667</v>
      </c>
      <c r="J27" s="437"/>
      <c r="K27" s="437"/>
      <c r="L27" s="438">
        <f t="shared" si="2"/>
        <v>1006.66666666667</v>
      </c>
      <c r="M27" s="438">
        <f t="shared" si="3"/>
        <v>14.6666666666667</v>
      </c>
      <c r="AN27" s="455"/>
    </row>
    <row r="28" spans="1:40">
      <c r="A28" s="421" t="s">
        <v>44</v>
      </c>
      <c r="B28" s="422">
        <v>3021</v>
      </c>
      <c r="C28" s="422">
        <v>45</v>
      </c>
      <c r="D28" s="422"/>
      <c r="E28" s="422"/>
      <c r="F28" s="422"/>
      <c r="G28" s="422"/>
      <c r="H28" s="423">
        <f t="shared" si="0"/>
        <v>1007</v>
      </c>
      <c r="I28" s="423">
        <f t="shared" si="1"/>
        <v>15</v>
      </c>
      <c r="J28" s="437"/>
      <c r="K28" s="437"/>
      <c r="L28" s="438">
        <f t="shared" si="2"/>
        <v>1007</v>
      </c>
      <c r="M28" s="438">
        <f t="shared" si="3"/>
        <v>15</v>
      </c>
      <c r="O28" s="443"/>
      <c r="P28" s="443"/>
      <c r="AN28" s="455"/>
    </row>
    <row r="29" spans="1:40">
      <c r="A29" s="421" t="s">
        <v>45</v>
      </c>
      <c r="B29" s="422">
        <v>3022</v>
      </c>
      <c r="C29" s="422">
        <v>46</v>
      </c>
      <c r="D29" s="422"/>
      <c r="E29" s="422"/>
      <c r="F29" s="422"/>
      <c r="G29" s="422"/>
      <c r="H29" s="423">
        <f t="shared" si="0"/>
        <v>1007.33333333333</v>
      </c>
      <c r="I29" s="423">
        <f t="shared" si="1"/>
        <v>15.3333333333333</v>
      </c>
      <c r="J29" s="437"/>
      <c r="K29" s="437"/>
      <c r="L29" s="438">
        <f t="shared" si="2"/>
        <v>1007.33333333333</v>
      </c>
      <c r="M29" s="438">
        <f t="shared" si="3"/>
        <v>15.3333333333333</v>
      </c>
      <c r="O29" s="443"/>
      <c r="P29" s="443"/>
      <c r="AN29" s="455"/>
    </row>
    <row r="30" spans="1:40">
      <c r="A30" s="421" t="s">
        <v>46</v>
      </c>
      <c r="B30" s="424"/>
      <c r="C30" s="425"/>
      <c r="D30" s="425"/>
      <c r="E30" s="425"/>
      <c r="F30" s="425"/>
      <c r="G30" s="425"/>
      <c r="H30" s="425"/>
      <c r="I30" s="425"/>
      <c r="J30" s="425"/>
      <c r="K30" s="425"/>
      <c r="L30" s="444">
        <f>SUM(L6:L29)</f>
        <v>23184.3333333333</v>
      </c>
      <c r="M30" s="444">
        <f>SUM(M6:M29)</f>
        <v>276</v>
      </c>
      <c r="O30" s="443"/>
      <c r="P30" s="443"/>
      <c r="AN30" s="455"/>
    </row>
    <row r="31" spans="15:16">
      <c r="O31" s="443"/>
      <c r="P31" s="443"/>
    </row>
    <row r="32" spans="1:16">
      <c r="A32" s="412">
        <f>L32</f>
        <v>43928</v>
      </c>
      <c r="B32" s="412"/>
      <c r="C32" s="412"/>
      <c r="L32" s="430">
        <f>L2+1</f>
        <v>43928</v>
      </c>
      <c r="M32" s="430"/>
      <c r="O32" s="443"/>
      <c r="P32" s="443"/>
    </row>
    <row r="33" spans="1:16">
      <c r="A33" s="413" t="s">
        <v>13</v>
      </c>
      <c r="B33" s="414">
        <f t="shared" ref="B33:F33" si="6">B3+1</f>
        <v>43907</v>
      </c>
      <c r="C33" s="415"/>
      <c r="D33" s="414">
        <f t="shared" si="6"/>
        <v>43914</v>
      </c>
      <c r="E33" s="415"/>
      <c r="F33" s="414">
        <f t="shared" si="6"/>
        <v>43921</v>
      </c>
      <c r="G33" s="415"/>
      <c r="H33" s="416" t="s">
        <v>14</v>
      </c>
      <c r="I33" s="431"/>
      <c r="J33" s="416" t="s">
        <v>15</v>
      </c>
      <c r="K33" s="431"/>
      <c r="L33" s="445" t="s">
        <v>16</v>
      </c>
      <c r="M33" s="446"/>
      <c r="O33" s="443"/>
      <c r="P33" s="443"/>
    </row>
    <row r="34" spans="1:16">
      <c r="A34" s="417"/>
      <c r="B34" s="418"/>
      <c r="C34" s="419"/>
      <c r="D34" s="418"/>
      <c r="E34" s="419"/>
      <c r="F34" s="418"/>
      <c r="G34" s="419"/>
      <c r="H34" s="420"/>
      <c r="I34" s="434"/>
      <c r="J34" s="420"/>
      <c r="K34" s="434"/>
      <c r="L34" s="447"/>
      <c r="M34" s="446"/>
      <c r="O34" s="443"/>
      <c r="P34" s="443"/>
    </row>
    <row r="35" spans="1:16">
      <c r="A35" s="421" t="s">
        <v>17</v>
      </c>
      <c r="B35" s="421" t="s">
        <v>18</v>
      </c>
      <c r="C35" s="421" t="s">
        <v>19</v>
      </c>
      <c r="D35" s="421" t="s">
        <v>18</v>
      </c>
      <c r="E35" s="421" t="s">
        <v>19</v>
      </c>
      <c r="F35" s="421" t="s">
        <v>18</v>
      </c>
      <c r="G35" s="421" t="s">
        <v>19</v>
      </c>
      <c r="H35" s="421" t="s">
        <v>18</v>
      </c>
      <c r="I35" s="421" t="s">
        <v>19</v>
      </c>
      <c r="J35" s="421" t="s">
        <v>18</v>
      </c>
      <c r="K35" s="421" t="s">
        <v>19</v>
      </c>
      <c r="L35" s="448" t="s">
        <v>18</v>
      </c>
      <c r="M35" s="446" t="s">
        <v>19</v>
      </c>
      <c r="O35" s="443"/>
      <c r="P35" s="443"/>
    </row>
    <row r="36" spans="1:16">
      <c r="A36" s="421" t="s">
        <v>21</v>
      </c>
      <c r="B36" s="422"/>
      <c r="C36" s="422"/>
      <c r="D36" s="422"/>
      <c r="E36" s="422"/>
      <c r="F36" s="422"/>
      <c r="G36" s="422"/>
      <c r="H36" s="423">
        <f t="shared" ref="H36:H59" si="7">(F36+D36+B36)/3</f>
        <v>0</v>
      </c>
      <c r="I36" s="423">
        <f t="shared" ref="I36:I59" si="8">(G36+E36+C36)/3</f>
        <v>0</v>
      </c>
      <c r="J36" s="437"/>
      <c r="K36" s="437"/>
      <c r="L36" s="449">
        <f t="shared" ref="L36:L59" si="9">H36+J36</f>
        <v>0</v>
      </c>
      <c r="M36" s="450">
        <f t="shared" ref="M36:M59" si="10">I36+K36</f>
        <v>0</v>
      </c>
      <c r="O36" s="443"/>
      <c r="P36" s="443"/>
    </row>
    <row r="37" spans="1:16">
      <c r="A37" s="421" t="s">
        <v>22</v>
      </c>
      <c r="B37" s="422"/>
      <c r="C37" s="422"/>
      <c r="D37" s="422"/>
      <c r="E37" s="422"/>
      <c r="F37" s="422"/>
      <c r="G37" s="422"/>
      <c r="H37" s="423">
        <f t="shared" si="7"/>
        <v>0</v>
      </c>
      <c r="I37" s="423">
        <f t="shared" si="8"/>
        <v>0</v>
      </c>
      <c r="J37" s="437"/>
      <c r="K37" s="437"/>
      <c r="L37" s="449">
        <f t="shared" si="9"/>
        <v>0</v>
      </c>
      <c r="M37" s="450">
        <f t="shared" si="10"/>
        <v>0</v>
      </c>
      <c r="O37" s="443"/>
      <c r="P37" s="443"/>
    </row>
    <row r="38" spans="1:16">
      <c r="A38" s="421" t="s">
        <v>23</v>
      </c>
      <c r="B38" s="422"/>
      <c r="C38" s="422"/>
      <c r="D38" s="422"/>
      <c r="E38" s="422"/>
      <c r="F38" s="422"/>
      <c r="G38" s="422"/>
      <c r="H38" s="423">
        <f t="shared" si="7"/>
        <v>0</v>
      </c>
      <c r="I38" s="423">
        <f t="shared" si="8"/>
        <v>0</v>
      </c>
      <c r="J38" s="437"/>
      <c r="K38" s="437"/>
      <c r="L38" s="449">
        <f t="shared" si="9"/>
        <v>0</v>
      </c>
      <c r="M38" s="450">
        <f t="shared" si="10"/>
        <v>0</v>
      </c>
      <c r="O38" s="443"/>
      <c r="P38" s="443"/>
    </row>
    <row r="39" spans="1:16">
      <c r="A39" s="421" t="s">
        <v>24</v>
      </c>
      <c r="B39" s="422"/>
      <c r="C39" s="422"/>
      <c r="D39" s="422"/>
      <c r="E39" s="422"/>
      <c r="F39" s="422"/>
      <c r="G39" s="422"/>
      <c r="H39" s="423">
        <f t="shared" si="7"/>
        <v>0</v>
      </c>
      <c r="I39" s="423">
        <f t="shared" si="8"/>
        <v>0</v>
      </c>
      <c r="J39" s="437"/>
      <c r="K39" s="437"/>
      <c r="L39" s="449">
        <f t="shared" si="9"/>
        <v>0</v>
      </c>
      <c r="M39" s="450">
        <f t="shared" si="10"/>
        <v>0</v>
      </c>
      <c r="O39" s="443"/>
      <c r="P39" s="443"/>
    </row>
    <row r="40" spans="1:16">
      <c r="A40" s="421" t="s">
        <v>25</v>
      </c>
      <c r="B40" s="422"/>
      <c r="C40" s="422"/>
      <c r="D40" s="422"/>
      <c r="E40" s="422"/>
      <c r="F40" s="422"/>
      <c r="G40" s="422"/>
      <c r="H40" s="423">
        <f t="shared" si="7"/>
        <v>0</v>
      </c>
      <c r="I40" s="423">
        <f t="shared" si="8"/>
        <v>0</v>
      </c>
      <c r="J40" s="437"/>
      <c r="K40" s="437"/>
      <c r="L40" s="450">
        <f t="shared" si="9"/>
        <v>0</v>
      </c>
      <c r="M40" s="450">
        <f t="shared" si="10"/>
        <v>0</v>
      </c>
      <c r="O40" s="443"/>
      <c r="P40" s="443"/>
    </row>
    <row r="41" spans="1:16">
      <c r="A41" s="421" t="s">
        <v>26</v>
      </c>
      <c r="B41" s="422"/>
      <c r="C41" s="422"/>
      <c r="D41" s="422"/>
      <c r="E41" s="422"/>
      <c r="F41" s="422"/>
      <c r="G41" s="422"/>
      <c r="H41" s="423">
        <f t="shared" si="7"/>
        <v>0</v>
      </c>
      <c r="I41" s="423">
        <f t="shared" si="8"/>
        <v>0</v>
      </c>
      <c r="J41" s="437"/>
      <c r="K41" s="437"/>
      <c r="L41" s="450">
        <f t="shared" si="9"/>
        <v>0</v>
      </c>
      <c r="M41" s="450">
        <f t="shared" si="10"/>
        <v>0</v>
      </c>
      <c r="O41" s="443"/>
      <c r="P41" s="443"/>
    </row>
    <row r="42" spans="1:16">
      <c r="A42" s="421" t="s">
        <v>27</v>
      </c>
      <c r="B42" s="422"/>
      <c r="C42" s="422"/>
      <c r="D42" s="422"/>
      <c r="E42" s="422"/>
      <c r="F42" s="422"/>
      <c r="G42" s="422"/>
      <c r="H42" s="423">
        <f t="shared" si="7"/>
        <v>0</v>
      </c>
      <c r="I42" s="423">
        <f t="shared" si="8"/>
        <v>0</v>
      </c>
      <c r="J42" s="437"/>
      <c r="K42" s="437"/>
      <c r="L42" s="450">
        <f t="shared" si="9"/>
        <v>0</v>
      </c>
      <c r="M42" s="450">
        <f t="shared" si="10"/>
        <v>0</v>
      </c>
      <c r="O42" s="443"/>
      <c r="P42" s="443"/>
    </row>
    <row r="43" spans="1:16">
      <c r="A43" s="421" t="s">
        <v>28</v>
      </c>
      <c r="B43" s="422"/>
      <c r="C43" s="422"/>
      <c r="D43" s="422"/>
      <c r="E43" s="422"/>
      <c r="F43" s="422"/>
      <c r="G43" s="422"/>
      <c r="H43" s="423">
        <f t="shared" si="7"/>
        <v>0</v>
      </c>
      <c r="I43" s="423">
        <f t="shared" si="8"/>
        <v>0</v>
      </c>
      <c r="J43" s="437"/>
      <c r="K43" s="437"/>
      <c r="L43" s="450">
        <f t="shared" si="9"/>
        <v>0</v>
      </c>
      <c r="M43" s="450">
        <f t="shared" si="10"/>
        <v>0</v>
      </c>
      <c r="O43" s="443"/>
      <c r="P43" s="443"/>
    </row>
    <row r="44" spans="1:16">
      <c r="A44" s="421" t="s">
        <v>29</v>
      </c>
      <c r="B44" s="422"/>
      <c r="C44" s="422"/>
      <c r="D44" s="422"/>
      <c r="E44" s="422"/>
      <c r="F44" s="422"/>
      <c r="G44" s="422"/>
      <c r="H44" s="423">
        <f t="shared" si="7"/>
        <v>0</v>
      </c>
      <c r="I44" s="423">
        <f t="shared" si="8"/>
        <v>0</v>
      </c>
      <c r="J44" s="437"/>
      <c r="K44" s="437"/>
      <c r="L44" s="450">
        <f t="shared" si="9"/>
        <v>0</v>
      </c>
      <c r="M44" s="450">
        <f t="shared" si="10"/>
        <v>0</v>
      </c>
      <c r="O44" s="443"/>
      <c r="P44" s="443"/>
    </row>
    <row r="45" spans="1:16">
      <c r="A45" s="421" t="s">
        <v>31</v>
      </c>
      <c r="B45" s="422"/>
      <c r="C45" s="422"/>
      <c r="D45" s="422"/>
      <c r="E45" s="422"/>
      <c r="F45" s="422"/>
      <c r="G45" s="422"/>
      <c r="H45" s="423">
        <f t="shared" si="7"/>
        <v>0</v>
      </c>
      <c r="I45" s="423">
        <f t="shared" si="8"/>
        <v>0</v>
      </c>
      <c r="J45" s="437"/>
      <c r="K45" s="437"/>
      <c r="L45" s="450">
        <f t="shared" si="9"/>
        <v>0</v>
      </c>
      <c r="M45" s="450">
        <f t="shared" si="10"/>
        <v>0</v>
      </c>
      <c r="O45" s="443"/>
      <c r="P45" s="443"/>
    </row>
    <row r="46" spans="1:16">
      <c r="A46" s="421" t="s">
        <v>32</v>
      </c>
      <c r="B46" s="422"/>
      <c r="C46" s="422"/>
      <c r="D46" s="422"/>
      <c r="E46" s="422"/>
      <c r="F46" s="422"/>
      <c r="G46" s="422"/>
      <c r="H46" s="423">
        <f t="shared" si="7"/>
        <v>0</v>
      </c>
      <c r="I46" s="423">
        <f t="shared" si="8"/>
        <v>0</v>
      </c>
      <c r="J46" s="437"/>
      <c r="K46" s="437"/>
      <c r="L46" s="450">
        <f t="shared" si="9"/>
        <v>0</v>
      </c>
      <c r="M46" s="450">
        <f t="shared" si="10"/>
        <v>0</v>
      </c>
      <c r="O46" s="443"/>
      <c r="P46" s="443"/>
    </row>
    <row r="47" spans="1:16">
      <c r="A47" s="421" t="s">
        <v>33</v>
      </c>
      <c r="B47" s="422"/>
      <c r="C47" s="422"/>
      <c r="D47" s="422"/>
      <c r="E47" s="422"/>
      <c r="F47" s="422"/>
      <c r="G47" s="422"/>
      <c r="H47" s="423">
        <f t="shared" si="7"/>
        <v>0</v>
      </c>
      <c r="I47" s="423">
        <f t="shared" si="8"/>
        <v>0</v>
      </c>
      <c r="J47" s="437"/>
      <c r="K47" s="437"/>
      <c r="L47" s="450">
        <f t="shared" si="9"/>
        <v>0</v>
      </c>
      <c r="M47" s="450">
        <f t="shared" si="10"/>
        <v>0</v>
      </c>
      <c r="O47" s="443"/>
      <c r="P47" s="443"/>
    </row>
    <row r="48" spans="1:16">
      <c r="A48" s="421" t="s">
        <v>34</v>
      </c>
      <c r="B48" s="422"/>
      <c r="C48" s="422"/>
      <c r="D48" s="422"/>
      <c r="E48" s="422"/>
      <c r="F48" s="422"/>
      <c r="G48" s="422"/>
      <c r="H48" s="423">
        <f t="shared" si="7"/>
        <v>0</v>
      </c>
      <c r="I48" s="423">
        <f t="shared" si="8"/>
        <v>0</v>
      </c>
      <c r="J48" s="437"/>
      <c r="K48" s="437"/>
      <c r="L48" s="450">
        <f t="shared" si="9"/>
        <v>0</v>
      </c>
      <c r="M48" s="450">
        <f t="shared" si="10"/>
        <v>0</v>
      </c>
      <c r="O48" s="443"/>
      <c r="P48" s="443"/>
    </row>
    <row r="49" spans="1:16">
      <c r="A49" s="421" t="s">
        <v>35</v>
      </c>
      <c r="B49" s="422"/>
      <c r="C49" s="422"/>
      <c r="D49" s="422"/>
      <c r="E49" s="422"/>
      <c r="F49" s="422"/>
      <c r="G49" s="422"/>
      <c r="H49" s="423">
        <f t="shared" si="7"/>
        <v>0</v>
      </c>
      <c r="I49" s="423">
        <f t="shared" si="8"/>
        <v>0</v>
      </c>
      <c r="J49" s="437"/>
      <c r="K49" s="437"/>
      <c r="L49" s="450">
        <f t="shared" si="9"/>
        <v>0</v>
      </c>
      <c r="M49" s="450">
        <f t="shared" si="10"/>
        <v>0</v>
      </c>
      <c r="O49" s="443"/>
      <c r="P49" s="443"/>
    </row>
    <row r="50" spans="1:16">
      <c r="A50" s="421" t="s">
        <v>36</v>
      </c>
      <c r="B50" s="422"/>
      <c r="C50" s="422"/>
      <c r="D50" s="422"/>
      <c r="E50" s="422"/>
      <c r="F50" s="422"/>
      <c r="G50" s="422"/>
      <c r="H50" s="423">
        <f t="shared" si="7"/>
        <v>0</v>
      </c>
      <c r="I50" s="423">
        <f t="shared" si="8"/>
        <v>0</v>
      </c>
      <c r="J50" s="437"/>
      <c r="K50" s="437"/>
      <c r="L50" s="450">
        <f t="shared" si="9"/>
        <v>0</v>
      </c>
      <c r="M50" s="450">
        <f t="shared" si="10"/>
        <v>0</v>
      </c>
      <c r="O50" s="443"/>
      <c r="P50" s="443"/>
    </row>
    <row r="51" spans="1:16">
      <c r="A51" s="421" t="s">
        <v>37</v>
      </c>
      <c r="B51" s="422"/>
      <c r="C51" s="422"/>
      <c r="D51" s="422"/>
      <c r="E51" s="422"/>
      <c r="F51" s="422"/>
      <c r="G51" s="422"/>
      <c r="H51" s="423">
        <f t="shared" si="7"/>
        <v>0</v>
      </c>
      <c r="I51" s="423">
        <f t="shared" si="8"/>
        <v>0</v>
      </c>
      <c r="J51" s="437"/>
      <c r="K51" s="437"/>
      <c r="L51" s="450">
        <f t="shared" si="9"/>
        <v>0</v>
      </c>
      <c r="M51" s="450">
        <f t="shared" si="10"/>
        <v>0</v>
      </c>
      <c r="O51" s="443"/>
      <c r="P51" s="443"/>
    </row>
    <row r="52" spans="1:13">
      <c r="A52" s="421" t="s">
        <v>38</v>
      </c>
      <c r="B52" s="422"/>
      <c r="C52" s="422"/>
      <c r="D52" s="422"/>
      <c r="E52" s="422"/>
      <c r="F52" s="422"/>
      <c r="G52" s="422"/>
      <c r="H52" s="423">
        <f t="shared" si="7"/>
        <v>0</v>
      </c>
      <c r="I52" s="423">
        <f t="shared" si="8"/>
        <v>0</v>
      </c>
      <c r="J52" s="437"/>
      <c r="K52" s="437"/>
      <c r="L52" s="450">
        <f t="shared" si="9"/>
        <v>0</v>
      </c>
      <c r="M52" s="450">
        <f t="shared" si="10"/>
        <v>0</v>
      </c>
    </row>
    <row r="53" spans="1:13">
      <c r="A53" s="421" t="s">
        <v>39</v>
      </c>
      <c r="B53" s="422"/>
      <c r="C53" s="422"/>
      <c r="D53" s="422"/>
      <c r="E53" s="422"/>
      <c r="F53" s="422"/>
      <c r="G53" s="422"/>
      <c r="H53" s="423">
        <f t="shared" si="7"/>
        <v>0</v>
      </c>
      <c r="I53" s="423">
        <f t="shared" si="8"/>
        <v>0</v>
      </c>
      <c r="J53" s="437"/>
      <c r="K53" s="437"/>
      <c r="L53" s="450">
        <f t="shared" si="9"/>
        <v>0</v>
      </c>
      <c r="M53" s="450">
        <f t="shared" si="10"/>
        <v>0</v>
      </c>
    </row>
    <row r="54" spans="1:13">
      <c r="A54" s="421" t="s">
        <v>40</v>
      </c>
      <c r="B54" s="422"/>
      <c r="C54" s="422"/>
      <c r="D54" s="422"/>
      <c r="E54" s="422"/>
      <c r="F54" s="422"/>
      <c r="G54" s="422"/>
      <c r="H54" s="423">
        <f t="shared" si="7"/>
        <v>0</v>
      </c>
      <c r="I54" s="423">
        <f t="shared" si="8"/>
        <v>0</v>
      </c>
      <c r="J54" s="437"/>
      <c r="K54" s="437"/>
      <c r="L54" s="450">
        <f t="shared" si="9"/>
        <v>0</v>
      </c>
      <c r="M54" s="450">
        <f t="shared" si="10"/>
        <v>0</v>
      </c>
    </row>
    <row r="55" spans="1:13">
      <c r="A55" s="421" t="s">
        <v>41</v>
      </c>
      <c r="B55" s="422"/>
      <c r="C55" s="422"/>
      <c r="D55" s="422"/>
      <c r="E55" s="422"/>
      <c r="F55" s="422"/>
      <c r="G55" s="422"/>
      <c r="H55" s="423">
        <f t="shared" si="7"/>
        <v>0</v>
      </c>
      <c r="I55" s="423">
        <f t="shared" si="8"/>
        <v>0</v>
      </c>
      <c r="J55" s="437"/>
      <c r="K55" s="437"/>
      <c r="L55" s="450">
        <f t="shared" si="9"/>
        <v>0</v>
      </c>
      <c r="M55" s="450">
        <f t="shared" si="10"/>
        <v>0</v>
      </c>
    </row>
    <row r="56" spans="1:13">
      <c r="A56" s="421" t="s">
        <v>42</v>
      </c>
      <c r="B56" s="422"/>
      <c r="C56" s="422"/>
      <c r="D56" s="422"/>
      <c r="E56" s="422"/>
      <c r="F56" s="422"/>
      <c r="G56" s="422"/>
      <c r="H56" s="423">
        <f t="shared" si="7"/>
        <v>0</v>
      </c>
      <c r="I56" s="423">
        <f t="shared" si="8"/>
        <v>0</v>
      </c>
      <c r="J56" s="437"/>
      <c r="K56" s="437"/>
      <c r="L56" s="450">
        <f t="shared" si="9"/>
        <v>0</v>
      </c>
      <c r="M56" s="450">
        <f t="shared" si="10"/>
        <v>0</v>
      </c>
    </row>
    <row r="57" spans="1:13">
      <c r="A57" s="421" t="s">
        <v>43</v>
      </c>
      <c r="B57" s="422"/>
      <c r="C57" s="422"/>
      <c r="D57" s="422"/>
      <c r="E57" s="422"/>
      <c r="F57" s="422"/>
      <c r="G57" s="422"/>
      <c r="H57" s="423">
        <f t="shared" si="7"/>
        <v>0</v>
      </c>
      <c r="I57" s="423">
        <f t="shared" si="8"/>
        <v>0</v>
      </c>
      <c r="J57" s="437"/>
      <c r="K57" s="437"/>
      <c r="L57" s="450">
        <f t="shared" si="9"/>
        <v>0</v>
      </c>
      <c r="M57" s="450">
        <f t="shared" si="10"/>
        <v>0</v>
      </c>
    </row>
    <row r="58" spans="1:13">
      <c r="A58" s="421" t="s">
        <v>44</v>
      </c>
      <c r="B58" s="422"/>
      <c r="C58" s="422"/>
      <c r="D58" s="422"/>
      <c r="E58" s="422"/>
      <c r="F58" s="422"/>
      <c r="G58" s="422"/>
      <c r="H58" s="423">
        <f t="shared" si="7"/>
        <v>0</v>
      </c>
      <c r="I58" s="423">
        <f t="shared" si="8"/>
        <v>0</v>
      </c>
      <c r="J58" s="437"/>
      <c r="K58" s="437"/>
      <c r="L58" s="450">
        <f t="shared" si="9"/>
        <v>0</v>
      </c>
      <c r="M58" s="450">
        <f t="shared" si="10"/>
        <v>0</v>
      </c>
    </row>
    <row r="59" spans="1:13">
      <c r="A59" s="421" t="s">
        <v>45</v>
      </c>
      <c r="B59" s="422"/>
      <c r="C59" s="422"/>
      <c r="D59" s="422"/>
      <c r="E59" s="422"/>
      <c r="F59" s="422"/>
      <c r="G59" s="422"/>
      <c r="H59" s="423">
        <f t="shared" si="7"/>
        <v>0</v>
      </c>
      <c r="I59" s="423">
        <f t="shared" si="8"/>
        <v>0</v>
      </c>
      <c r="J59" s="437"/>
      <c r="K59" s="437"/>
      <c r="L59" s="450">
        <f t="shared" si="9"/>
        <v>0</v>
      </c>
      <c r="M59" s="450">
        <f t="shared" si="10"/>
        <v>0</v>
      </c>
    </row>
    <row r="60" spans="1:14">
      <c r="A60" s="421" t="s">
        <v>46</v>
      </c>
      <c r="B60" s="424"/>
      <c r="C60" s="425"/>
      <c r="D60" s="425"/>
      <c r="E60" s="425"/>
      <c r="F60" s="425"/>
      <c r="G60" s="425"/>
      <c r="H60" s="425"/>
      <c r="I60" s="425"/>
      <c r="J60" s="425"/>
      <c r="K60" s="425"/>
      <c r="L60" s="451">
        <f>SUM(L36:L59)</f>
        <v>0</v>
      </c>
      <c r="M60" s="451">
        <f>SUM(M36:M59)</f>
        <v>0</v>
      </c>
      <c r="N60" s="433"/>
    </row>
    <row r="61" spans="14:14">
      <c r="N61" s="433"/>
    </row>
    <row r="62" spans="1:14">
      <c r="A62" s="412">
        <f>L62</f>
        <v>43929</v>
      </c>
      <c r="B62" s="412"/>
      <c r="C62" s="412"/>
      <c r="L62" s="430">
        <f>L32+1</f>
        <v>43929</v>
      </c>
      <c r="M62" s="430"/>
      <c r="N62" s="433"/>
    </row>
    <row r="63" ht="13.5" spans="1:14">
      <c r="A63" s="413" t="s">
        <v>13</v>
      </c>
      <c r="B63" s="426">
        <f t="shared" ref="B63:F63" si="11">B33+1</f>
        <v>43908</v>
      </c>
      <c r="C63" s="427"/>
      <c r="D63" s="426">
        <f t="shared" si="11"/>
        <v>43915</v>
      </c>
      <c r="E63" s="427"/>
      <c r="F63" s="426">
        <f t="shared" si="11"/>
        <v>43922</v>
      </c>
      <c r="G63" s="427"/>
      <c r="H63" s="416" t="s">
        <v>14</v>
      </c>
      <c r="I63" s="431"/>
      <c r="J63" s="416" t="s">
        <v>15</v>
      </c>
      <c r="K63" s="431"/>
      <c r="L63" s="446" t="s">
        <v>16</v>
      </c>
      <c r="M63" s="446"/>
      <c r="N63" s="433"/>
    </row>
    <row r="64" ht="13.5" spans="1:14">
      <c r="A64" s="417"/>
      <c r="B64" s="428"/>
      <c r="C64" s="429"/>
      <c r="D64" s="428"/>
      <c r="E64" s="429"/>
      <c r="F64" s="428"/>
      <c r="G64" s="429"/>
      <c r="H64" s="420"/>
      <c r="I64" s="434"/>
      <c r="J64" s="420"/>
      <c r="K64" s="434"/>
      <c r="L64" s="446"/>
      <c r="M64" s="446"/>
      <c r="N64" s="433"/>
    </row>
    <row r="65" spans="1:13">
      <c r="A65" s="421" t="s">
        <v>17</v>
      </c>
      <c r="B65" s="421" t="s">
        <v>18</v>
      </c>
      <c r="C65" s="421" t="s">
        <v>19</v>
      </c>
      <c r="D65" s="421" t="s">
        <v>18</v>
      </c>
      <c r="E65" s="421" t="s">
        <v>19</v>
      </c>
      <c r="F65" s="421" t="s">
        <v>18</v>
      </c>
      <c r="G65" s="421" t="s">
        <v>19</v>
      </c>
      <c r="H65" s="421" t="s">
        <v>18</v>
      </c>
      <c r="I65" s="421" t="s">
        <v>19</v>
      </c>
      <c r="J65" s="421" t="s">
        <v>18</v>
      </c>
      <c r="K65" s="421" t="s">
        <v>19</v>
      </c>
      <c r="L65" s="446" t="s">
        <v>18</v>
      </c>
      <c r="M65" s="446" t="s">
        <v>19</v>
      </c>
    </row>
    <row r="66" spans="1:13">
      <c r="A66" s="421" t="s">
        <v>21</v>
      </c>
      <c r="B66" s="422"/>
      <c r="C66" s="422"/>
      <c r="D66" s="422"/>
      <c r="E66" s="422"/>
      <c r="F66" s="422"/>
      <c r="G66" s="422"/>
      <c r="H66" s="423">
        <f t="shared" ref="H66:H89" si="12">(F66+D66+B66)/3</f>
        <v>0</v>
      </c>
      <c r="I66" s="423">
        <f t="shared" ref="I66:I89" si="13">(G66+E66+C66)/3</f>
        <v>0</v>
      </c>
      <c r="J66" s="437"/>
      <c r="K66" s="437"/>
      <c r="L66" s="450">
        <f t="shared" ref="L66:L89" si="14">H66+J66</f>
        <v>0</v>
      </c>
      <c r="M66" s="450">
        <f t="shared" ref="M66:M89" si="15">I66+K66</f>
        <v>0</v>
      </c>
    </row>
    <row r="67" spans="1:13">
      <c r="A67" s="421" t="s">
        <v>22</v>
      </c>
      <c r="B67" s="422"/>
      <c r="C67" s="422"/>
      <c r="D67" s="422"/>
      <c r="E67" s="422"/>
      <c r="F67" s="422"/>
      <c r="G67" s="422"/>
      <c r="H67" s="423">
        <f t="shared" si="12"/>
        <v>0</v>
      </c>
      <c r="I67" s="423">
        <f t="shared" si="13"/>
        <v>0</v>
      </c>
      <c r="J67" s="437"/>
      <c r="K67" s="437"/>
      <c r="L67" s="450">
        <f t="shared" si="14"/>
        <v>0</v>
      </c>
      <c r="M67" s="450">
        <f t="shared" si="15"/>
        <v>0</v>
      </c>
    </row>
    <row r="68" spans="1:13">
      <c r="A68" s="421" t="s">
        <v>23</v>
      </c>
      <c r="B68" s="422"/>
      <c r="C68" s="422"/>
      <c r="D68" s="422"/>
      <c r="E68" s="422"/>
      <c r="F68" s="422"/>
      <c r="G68" s="422"/>
      <c r="H68" s="423">
        <f t="shared" si="12"/>
        <v>0</v>
      </c>
      <c r="I68" s="423">
        <f t="shared" si="13"/>
        <v>0</v>
      </c>
      <c r="J68" s="437"/>
      <c r="K68" s="437"/>
      <c r="L68" s="450">
        <f t="shared" si="14"/>
        <v>0</v>
      </c>
      <c r="M68" s="450">
        <f t="shared" si="15"/>
        <v>0</v>
      </c>
    </row>
    <row r="69" spans="1:13">
      <c r="A69" s="421" t="s">
        <v>24</v>
      </c>
      <c r="B69" s="422"/>
      <c r="C69" s="422"/>
      <c r="D69" s="422"/>
      <c r="E69" s="422"/>
      <c r="F69" s="422"/>
      <c r="G69" s="422"/>
      <c r="H69" s="423">
        <f t="shared" si="12"/>
        <v>0</v>
      </c>
      <c r="I69" s="423">
        <f t="shared" si="13"/>
        <v>0</v>
      </c>
      <c r="J69" s="437"/>
      <c r="K69" s="437"/>
      <c r="L69" s="450">
        <f t="shared" si="14"/>
        <v>0</v>
      </c>
      <c r="M69" s="450">
        <f t="shared" si="15"/>
        <v>0</v>
      </c>
    </row>
    <row r="70" spans="1:13">
      <c r="A70" s="421" t="s">
        <v>25</v>
      </c>
      <c r="B70" s="422"/>
      <c r="C70" s="422"/>
      <c r="D70" s="422"/>
      <c r="E70" s="422"/>
      <c r="F70" s="422"/>
      <c r="G70" s="422"/>
      <c r="H70" s="423">
        <f t="shared" si="12"/>
        <v>0</v>
      </c>
      <c r="I70" s="423">
        <f t="shared" si="13"/>
        <v>0</v>
      </c>
      <c r="J70" s="437"/>
      <c r="K70" s="437"/>
      <c r="L70" s="450">
        <f t="shared" si="14"/>
        <v>0</v>
      </c>
      <c r="M70" s="450">
        <f t="shared" si="15"/>
        <v>0</v>
      </c>
    </row>
    <row r="71" spans="1:13">
      <c r="A71" s="421" t="s">
        <v>26</v>
      </c>
      <c r="B71" s="422"/>
      <c r="C71" s="422"/>
      <c r="D71" s="422"/>
      <c r="E71" s="422"/>
      <c r="F71" s="422"/>
      <c r="G71" s="422"/>
      <c r="H71" s="423">
        <f t="shared" si="12"/>
        <v>0</v>
      </c>
      <c r="I71" s="423">
        <f t="shared" si="13"/>
        <v>0</v>
      </c>
      <c r="J71" s="437"/>
      <c r="K71" s="437"/>
      <c r="L71" s="450">
        <f t="shared" si="14"/>
        <v>0</v>
      </c>
      <c r="M71" s="450">
        <f t="shared" si="15"/>
        <v>0</v>
      </c>
    </row>
    <row r="72" spans="1:13">
      <c r="A72" s="421" t="s">
        <v>27</v>
      </c>
      <c r="B72" s="422"/>
      <c r="C72" s="422"/>
      <c r="D72" s="422"/>
      <c r="E72" s="422"/>
      <c r="F72" s="422"/>
      <c r="G72" s="422"/>
      <c r="H72" s="423">
        <f t="shared" si="12"/>
        <v>0</v>
      </c>
      <c r="I72" s="423">
        <f t="shared" si="13"/>
        <v>0</v>
      </c>
      <c r="J72" s="437"/>
      <c r="K72" s="437"/>
      <c r="L72" s="450">
        <f t="shared" si="14"/>
        <v>0</v>
      </c>
      <c r="M72" s="450">
        <f t="shared" si="15"/>
        <v>0</v>
      </c>
    </row>
    <row r="73" spans="1:13">
      <c r="A73" s="421" t="s">
        <v>28</v>
      </c>
      <c r="B73" s="422"/>
      <c r="C73" s="422"/>
      <c r="D73" s="422"/>
      <c r="E73" s="422"/>
      <c r="F73" s="422"/>
      <c r="G73" s="422"/>
      <c r="H73" s="423">
        <f t="shared" si="12"/>
        <v>0</v>
      </c>
      <c r="I73" s="423">
        <f t="shared" si="13"/>
        <v>0</v>
      </c>
      <c r="J73" s="437"/>
      <c r="K73" s="437"/>
      <c r="L73" s="450">
        <f t="shared" si="14"/>
        <v>0</v>
      </c>
      <c r="M73" s="450">
        <f t="shared" si="15"/>
        <v>0</v>
      </c>
    </row>
    <row r="74" spans="1:13">
      <c r="A74" s="421" t="s">
        <v>29</v>
      </c>
      <c r="B74" s="422"/>
      <c r="C74" s="422"/>
      <c r="D74" s="422"/>
      <c r="E74" s="422"/>
      <c r="F74" s="422"/>
      <c r="G74" s="422"/>
      <c r="H74" s="423">
        <f t="shared" si="12"/>
        <v>0</v>
      </c>
      <c r="I74" s="423">
        <f t="shared" si="13"/>
        <v>0</v>
      </c>
      <c r="J74" s="437"/>
      <c r="K74" s="437"/>
      <c r="L74" s="450">
        <f t="shared" si="14"/>
        <v>0</v>
      </c>
      <c r="M74" s="450">
        <f t="shared" si="15"/>
        <v>0</v>
      </c>
    </row>
    <row r="75" spans="1:13">
      <c r="A75" s="421" t="s">
        <v>31</v>
      </c>
      <c r="B75" s="422"/>
      <c r="C75" s="422"/>
      <c r="D75" s="422"/>
      <c r="E75" s="422"/>
      <c r="F75" s="422"/>
      <c r="G75" s="422"/>
      <c r="H75" s="423">
        <f t="shared" si="12"/>
        <v>0</v>
      </c>
      <c r="I75" s="423">
        <f t="shared" si="13"/>
        <v>0</v>
      </c>
      <c r="J75" s="437"/>
      <c r="K75" s="437"/>
      <c r="L75" s="450">
        <f t="shared" si="14"/>
        <v>0</v>
      </c>
      <c r="M75" s="450">
        <f t="shared" si="15"/>
        <v>0</v>
      </c>
    </row>
    <row r="76" spans="1:13">
      <c r="A76" s="421" t="s">
        <v>32</v>
      </c>
      <c r="B76" s="422"/>
      <c r="C76" s="422"/>
      <c r="D76" s="422"/>
      <c r="E76" s="422"/>
      <c r="F76" s="422"/>
      <c r="G76" s="422"/>
      <c r="H76" s="423">
        <f t="shared" si="12"/>
        <v>0</v>
      </c>
      <c r="I76" s="423">
        <f t="shared" si="13"/>
        <v>0</v>
      </c>
      <c r="J76" s="437"/>
      <c r="K76" s="437"/>
      <c r="L76" s="450">
        <f t="shared" si="14"/>
        <v>0</v>
      </c>
      <c r="M76" s="450">
        <f t="shared" si="15"/>
        <v>0</v>
      </c>
    </row>
    <row r="77" spans="1:13">
      <c r="A77" s="421" t="s">
        <v>33</v>
      </c>
      <c r="B77" s="422"/>
      <c r="C77" s="422"/>
      <c r="D77" s="422"/>
      <c r="E77" s="422"/>
      <c r="F77" s="422"/>
      <c r="G77" s="422"/>
      <c r="H77" s="423">
        <f t="shared" si="12"/>
        <v>0</v>
      </c>
      <c r="I77" s="423">
        <f t="shared" si="13"/>
        <v>0</v>
      </c>
      <c r="J77" s="437"/>
      <c r="K77" s="437"/>
      <c r="L77" s="450">
        <f t="shared" si="14"/>
        <v>0</v>
      </c>
      <c r="M77" s="450">
        <f t="shared" si="15"/>
        <v>0</v>
      </c>
    </row>
    <row r="78" spans="1:13">
      <c r="A78" s="421" t="s">
        <v>34</v>
      </c>
      <c r="B78" s="422"/>
      <c r="C78" s="422"/>
      <c r="D78" s="422"/>
      <c r="E78" s="422"/>
      <c r="F78" s="422"/>
      <c r="G78" s="422"/>
      <c r="H78" s="423">
        <f t="shared" si="12"/>
        <v>0</v>
      </c>
      <c r="I78" s="423">
        <f t="shared" si="13"/>
        <v>0</v>
      </c>
      <c r="J78" s="437"/>
      <c r="K78" s="437"/>
      <c r="L78" s="450">
        <f t="shared" si="14"/>
        <v>0</v>
      </c>
      <c r="M78" s="450">
        <f t="shared" si="15"/>
        <v>0</v>
      </c>
    </row>
    <row r="79" spans="1:13">
      <c r="A79" s="421" t="s">
        <v>35</v>
      </c>
      <c r="B79" s="422"/>
      <c r="C79" s="422"/>
      <c r="D79" s="422"/>
      <c r="E79" s="422"/>
      <c r="F79" s="422"/>
      <c r="G79" s="422"/>
      <c r="H79" s="423">
        <f t="shared" si="12"/>
        <v>0</v>
      </c>
      <c r="I79" s="423">
        <f t="shared" si="13"/>
        <v>0</v>
      </c>
      <c r="J79" s="437"/>
      <c r="K79" s="437"/>
      <c r="L79" s="450">
        <f t="shared" si="14"/>
        <v>0</v>
      </c>
      <c r="M79" s="450">
        <f t="shared" si="15"/>
        <v>0</v>
      </c>
    </row>
    <row r="80" spans="1:13">
      <c r="A80" s="421" t="s">
        <v>36</v>
      </c>
      <c r="B80" s="422"/>
      <c r="C80" s="422"/>
      <c r="D80" s="422"/>
      <c r="E80" s="422"/>
      <c r="F80" s="422"/>
      <c r="G80" s="422"/>
      <c r="H80" s="423">
        <f t="shared" si="12"/>
        <v>0</v>
      </c>
      <c r="I80" s="423">
        <f t="shared" si="13"/>
        <v>0</v>
      </c>
      <c r="J80" s="437"/>
      <c r="K80" s="437"/>
      <c r="L80" s="450">
        <f t="shared" si="14"/>
        <v>0</v>
      </c>
      <c r="M80" s="450">
        <f t="shared" si="15"/>
        <v>0</v>
      </c>
    </row>
    <row r="81" spans="1:13">
      <c r="A81" s="421" t="s">
        <v>37</v>
      </c>
      <c r="B81" s="422"/>
      <c r="C81" s="422"/>
      <c r="D81" s="422"/>
      <c r="E81" s="422"/>
      <c r="F81" s="422"/>
      <c r="G81" s="422"/>
      <c r="H81" s="423">
        <f t="shared" si="12"/>
        <v>0</v>
      </c>
      <c r="I81" s="423">
        <f t="shared" si="13"/>
        <v>0</v>
      </c>
      <c r="J81" s="437"/>
      <c r="K81" s="437"/>
      <c r="L81" s="450">
        <f t="shared" si="14"/>
        <v>0</v>
      </c>
      <c r="M81" s="450">
        <f t="shared" si="15"/>
        <v>0</v>
      </c>
    </row>
    <row r="82" spans="1:13">
      <c r="A82" s="421" t="s">
        <v>38</v>
      </c>
      <c r="B82" s="422"/>
      <c r="C82" s="422"/>
      <c r="D82" s="422"/>
      <c r="E82" s="422"/>
      <c r="F82" s="422"/>
      <c r="G82" s="422"/>
      <c r="H82" s="423">
        <f t="shared" si="12"/>
        <v>0</v>
      </c>
      <c r="I82" s="423">
        <f t="shared" si="13"/>
        <v>0</v>
      </c>
      <c r="J82" s="437"/>
      <c r="K82" s="437"/>
      <c r="L82" s="450">
        <f t="shared" si="14"/>
        <v>0</v>
      </c>
      <c r="M82" s="450">
        <f t="shared" si="15"/>
        <v>0</v>
      </c>
    </row>
    <row r="83" spans="1:13">
      <c r="A83" s="421" t="s">
        <v>39</v>
      </c>
      <c r="B83" s="422"/>
      <c r="C83" s="422"/>
      <c r="D83" s="422"/>
      <c r="E83" s="422"/>
      <c r="F83" s="422"/>
      <c r="G83" s="422"/>
      <c r="H83" s="423">
        <f t="shared" si="12"/>
        <v>0</v>
      </c>
      <c r="I83" s="423">
        <f t="shared" si="13"/>
        <v>0</v>
      </c>
      <c r="J83" s="437"/>
      <c r="K83" s="437"/>
      <c r="L83" s="450">
        <f t="shared" si="14"/>
        <v>0</v>
      </c>
      <c r="M83" s="450">
        <f t="shared" si="15"/>
        <v>0</v>
      </c>
    </row>
    <row r="84" spans="1:13">
      <c r="A84" s="421" t="s">
        <v>40</v>
      </c>
      <c r="B84" s="422"/>
      <c r="C84" s="422"/>
      <c r="D84" s="422"/>
      <c r="E84" s="422"/>
      <c r="F84" s="422"/>
      <c r="G84" s="422"/>
      <c r="H84" s="423">
        <f t="shared" si="12"/>
        <v>0</v>
      </c>
      <c r="I84" s="423">
        <f t="shared" si="13"/>
        <v>0</v>
      </c>
      <c r="J84" s="437"/>
      <c r="K84" s="437"/>
      <c r="L84" s="450">
        <f t="shared" si="14"/>
        <v>0</v>
      </c>
      <c r="M84" s="450">
        <f t="shared" si="15"/>
        <v>0</v>
      </c>
    </row>
    <row r="85" spans="1:13">
      <c r="A85" s="421" t="s">
        <v>41</v>
      </c>
      <c r="B85" s="422"/>
      <c r="C85" s="422"/>
      <c r="D85" s="422"/>
      <c r="E85" s="422"/>
      <c r="F85" s="422"/>
      <c r="G85" s="422"/>
      <c r="H85" s="423">
        <f t="shared" si="12"/>
        <v>0</v>
      </c>
      <c r="I85" s="423">
        <f t="shared" si="13"/>
        <v>0</v>
      </c>
      <c r="J85" s="437"/>
      <c r="K85" s="437"/>
      <c r="L85" s="450">
        <f t="shared" si="14"/>
        <v>0</v>
      </c>
      <c r="M85" s="450">
        <f t="shared" si="15"/>
        <v>0</v>
      </c>
    </row>
    <row r="86" spans="1:13">
      <c r="A86" s="421" t="s">
        <v>42</v>
      </c>
      <c r="B86" s="422"/>
      <c r="C86" s="422"/>
      <c r="D86" s="422"/>
      <c r="E86" s="422"/>
      <c r="F86" s="422"/>
      <c r="G86" s="422"/>
      <c r="H86" s="423">
        <f t="shared" si="12"/>
        <v>0</v>
      </c>
      <c r="I86" s="423">
        <f t="shared" si="13"/>
        <v>0</v>
      </c>
      <c r="J86" s="437"/>
      <c r="K86" s="437"/>
      <c r="L86" s="450">
        <f t="shared" si="14"/>
        <v>0</v>
      </c>
      <c r="M86" s="450">
        <f t="shared" si="15"/>
        <v>0</v>
      </c>
    </row>
    <row r="87" spans="1:13">
      <c r="A87" s="421" t="s">
        <v>43</v>
      </c>
      <c r="B87" s="422"/>
      <c r="C87" s="422"/>
      <c r="D87" s="422"/>
      <c r="E87" s="422"/>
      <c r="F87" s="422"/>
      <c r="G87" s="422"/>
      <c r="H87" s="423">
        <f t="shared" si="12"/>
        <v>0</v>
      </c>
      <c r="I87" s="423">
        <f t="shared" si="13"/>
        <v>0</v>
      </c>
      <c r="J87" s="437"/>
      <c r="K87" s="437"/>
      <c r="L87" s="450">
        <f t="shared" si="14"/>
        <v>0</v>
      </c>
      <c r="M87" s="450">
        <f t="shared" si="15"/>
        <v>0</v>
      </c>
    </row>
    <row r="88" spans="1:13">
      <c r="A88" s="421" t="s">
        <v>44</v>
      </c>
      <c r="B88" s="422"/>
      <c r="C88" s="422"/>
      <c r="D88" s="422"/>
      <c r="E88" s="422"/>
      <c r="F88" s="422"/>
      <c r="G88" s="422"/>
      <c r="H88" s="423">
        <f t="shared" si="12"/>
        <v>0</v>
      </c>
      <c r="I88" s="423">
        <f t="shared" si="13"/>
        <v>0</v>
      </c>
      <c r="J88" s="437"/>
      <c r="K88" s="437"/>
      <c r="L88" s="450">
        <f t="shared" si="14"/>
        <v>0</v>
      </c>
      <c r="M88" s="450">
        <f t="shared" si="15"/>
        <v>0</v>
      </c>
    </row>
    <row r="89" spans="1:13">
      <c r="A89" s="421" t="s">
        <v>45</v>
      </c>
      <c r="B89" s="422"/>
      <c r="C89" s="422"/>
      <c r="D89" s="456"/>
      <c r="E89" s="456"/>
      <c r="F89" s="456"/>
      <c r="G89" s="456"/>
      <c r="H89" s="423">
        <f t="shared" si="12"/>
        <v>0</v>
      </c>
      <c r="I89" s="423">
        <f t="shared" si="13"/>
        <v>0</v>
      </c>
      <c r="J89" s="437"/>
      <c r="K89" s="437"/>
      <c r="L89" s="450">
        <f t="shared" si="14"/>
        <v>0</v>
      </c>
      <c r="M89" s="450">
        <f t="shared" si="15"/>
        <v>0</v>
      </c>
    </row>
    <row r="90" spans="1:13">
      <c r="A90" s="421" t="s">
        <v>46</v>
      </c>
      <c r="B90" s="424"/>
      <c r="C90" s="425"/>
      <c r="D90" s="425"/>
      <c r="E90" s="425"/>
      <c r="F90" s="425"/>
      <c r="G90" s="425"/>
      <c r="H90" s="425"/>
      <c r="I90" s="425"/>
      <c r="J90" s="425"/>
      <c r="K90" s="425"/>
      <c r="L90" s="451">
        <f>SUM(L66:L89)</f>
        <v>0</v>
      </c>
      <c r="M90" s="451">
        <f>SUM(M66:M89)</f>
        <v>0</v>
      </c>
    </row>
    <row r="92" spans="1:13">
      <c r="A92" s="412">
        <f>L92</f>
        <v>43930</v>
      </c>
      <c r="B92" s="412"/>
      <c r="C92" s="412"/>
      <c r="L92" s="430">
        <f>L62+1</f>
        <v>43930</v>
      </c>
      <c r="M92" s="430"/>
    </row>
    <row r="93" ht="13.5" spans="1:13">
      <c r="A93" s="413" t="s">
        <v>13</v>
      </c>
      <c r="B93" s="426">
        <f t="shared" ref="B93:F93" si="16">B63+1</f>
        <v>43909</v>
      </c>
      <c r="C93" s="427"/>
      <c r="D93" s="426">
        <f t="shared" si="16"/>
        <v>43916</v>
      </c>
      <c r="E93" s="427"/>
      <c r="F93" s="426">
        <f t="shared" si="16"/>
        <v>43923</v>
      </c>
      <c r="G93" s="427"/>
      <c r="H93" s="416" t="s">
        <v>14</v>
      </c>
      <c r="I93" s="431"/>
      <c r="J93" s="416" t="s">
        <v>15</v>
      </c>
      <c r="K93" s="431"/>
      <c r="L93" s="446" t="s">
        <v>16</v>
      </c>
      <c r="M93" s="446"/>
    </row>
    <row r="94" ht="13.5" spans="1:13">
      <c r="A94" s="417"/>
      <c r="B94" s="428"/>
      <c r="C94" s="429"/>
      <c r="D94" s="428"/>
      <c r="E94" s="429"/>
      <c r="F94" s="428"/>
      <c r="G94" s="429"/>
      <c r="H94" s="420"/>
      <c r="I94" s="434"/>
      <c r="J94" s="420"/>
      <c r="K94" s="434"/>
      <c r="L94" s="446"/>
      <c r="M94" s="446"/>
    </row>
    <row r="95" spans="1:13">
      <c r="A95" s="421" t="s">
        <v>17</v>
      </c>
      <c r="B95" s="421" t="s">
        <v>18</v>
      </c>
      <c r="C95" s="421" t="s">
        <v>19</v>
      </c>
      <c r="D95" s="421" t="s">
        <v>18</v>
      </c>
      <c r="E95" s="421" t="s">
        <v>19</v>
      </c>
      <c r="F95" s="421" t="s">
        <v>18</v>
      </c>
      <c r="G95" s="421" t="s">
        <v>19</v>
      </c>
      <c r="H95" s="421" t="s">
        <v>18</v>
      </c>
      <c r="I95" s="421" t="s">
        <v>19</v>
      </c>
      <c r="J95" s="421" t="s">
        <v>18</v>
      </c>
      <c r="K95" s="421" t="s">
        <v>19</v>
      </c>
      <c r="L95" s="446" t="s">
        <v>18</v>
      </c>
      <c r="M95" s="446" t="s">
        <v>19</v>
      </c>
    </row>
    <row r="96" spans="1:13">
      <c r="A96" s="421" t="s">
        <v>21</v>
      </c>
      <c r="B96" s="422"/>
      <c r="C96" s="422"/>
      <c r="D96" s="422"/>
      <c r="E96" s="422"/>
      <c r="F96" s="422"/>
      <c r="G96" s="422"/>
      <c r="H96" s="423">
        <f t="shared" ref="H96:H119" si="17">(F96+D96+B96)/3</f>
        <v>0</v>
      </c>
      <c r="I96" s="423">
        <f t="shared" ref="I96:I119" si="18">(G96+E96+C96)/3</f>
        <v>0</v>
      </c>
      <c r="J96" s="437"/>
      <c r="K96" s="437"/>
      <c r="L96" s="450">
        <f t="shared" ref="L96:L119" si="19">H96+J96</f>
        <v>0</v>
      </c>
      <c r="M96" s="450">
        <f t="shared" ref="M96:M119" si="20">I96+K96</f>
        <v>0</v>
      </c>
    </row>
    <row r="97" spans="1:13">
      <c r="A97" s="421" t="s">
        <v>22</v>
      </c>
      <c r="B97" s="422"/>
      <c r="C97" s="422"/>
      <c r="D97" s="422"/>
      <c r="E97" s="422"/>
      <c r="F97" s="422"/>
      <c r="G97" s="422"/>
      <c r="H97" s="423">
        <f t="shared" si="17"/>
        <v>0</v>
      </c>
      <c r="I97" s="423">
        <f t="shared" si="18"/>
        <v>0</v>
      </c>
      <c r="J97" s="437"/>
      <c r="K97" s="437"/>
      <c r="L97" s="450">
        <f t="shared" si="19"/>
        <v>0</v>
      </c>
      <c r="M97" s="450">
        <f t="shared" si="20"/>
        <v>0</v>
      </c>
    </row>
    <row r="98" spans="1:13">
      <c r="A98" s="421" t="s">
        <v>23</v>
      </c>
      <c r="B98" s="422"/>
      <c r="C98" s="422"/>
      <c r="D98" s="422"/>
      <c r="E98" s="422"/>
      <c r="F98" s="422"/>
      <c r="G98" s="422"/>
      <c r="H98" s="423">
        <f t="shared" si="17"/>
        <v>0</v>
      </c>
      <c r="I98" s="423">
        <f t="shared" si="18"/>
        <v>0</v>
      </c>
      <c r="J98" s="437"/>
      <c r="K98" s="437"/>
      <c r="L98" s="449">
        <f t="shared" si="19"/>
        <v>0</v>
      </c>
      <c r="M98" s="450">
        <f t="shared" si="20"/>
        <v>0</v>
      </c>
    </row>
    <row r="99" spans="1:13">
      <c r="A99" s="421" t="s">
        <v>24</v>
      </c>
      <c r="B99" s="422"/>
      <c r="C99" s="422"/>
      <c r="D99" s="422"/>
      <c r="E99" s="422"/>
      <c r="F99" s="422"/>
      <c r="G99" s="422"/>
      <c r="H99" s="423">
        <f t="shared" si="17"/>
        <v>0</v>
      </c>
      <c r="I99" s="423">
        <f t="shared" si="18"/>
        <v>0</v>
      </c>
      <c r="J99" s="437"/>
      <c r="K99" s="437"/>
      <c r="L99" s="449">
        <f t="shared" si="19"/>
        <v>0</v>
      </c>
      <c r="M99" s="450">
        <f t="shared" si="20"/>
        <v>0</v>
      </c>
    </row>
    <row r="100" spans="1:13">
      <c r="A100" s="421" t="s">
        <v>25</v>
      </c>
      <c r="B100" s="422"/>
      <c r="C100" s="422"/>
      <c r="D100" s="422"/>
      <c r="E100" s="422"/>
      <c r="F100" s="422"/>
      <c r="G100" s="422"/>
      <c r="H100" s="423">
        <f t="shared" si="17"/>
        <v>0</v>
      </c>
      <c r="I100" s="423">
        <f t="shared" si="18"/>
        <v>0</v>
      </c>
      <c r="J100" s="437"/>
      <c r="K100" s="437"/>
      <c r="L100" s="449">
        <f t="shared" si="19"/>
        <v>0</v>
      </c>
      <c r="M100" s="450">
        <f t="shared" si="20"/>
        <v>0</v>
      </c>
    </row>
    <row r="101" spans="1:13">
      <c r="A101" s="421" t="s">
        <v>26</v>
      </c>
      <c r="B101" s="422"/>
      <c r="C101" s="422"/>
      <c r="D101" s="422"/>
      <c r="E101" s="422"/>
      <c r="F101" s="422"/>
      <c r="G101" s="422"/>
      <c r="H101" s="423">
        <f t="shared" si="17"/>
        <v>0</v>
      </c>
      <c r="I101" s="423">
        <f t="shared" si="18"/>
        <v>0</v>
      </c>
      <c r="J101" s="437"/>
      <c r="K101" s="437"/>
      <c r="L101" s="449">
        <f t="shared" si="19"/>
        <v>0</v>
      </c>
      <c r="M101" s="450">
        <f t="shared" si="20"/>
        <v>0</v>
      </c>
    </row>
    <row r="102" spans="1:13">
      <c r="A102" s="421" t="s">
        <v>27</v>
      </c>
      <c r="B102" s="422"/>
      <c r="C102" s="422"/>
      <c r="D102" s="422"/>
      <c r="E102" s="422"/>
      <c r="F102" s="422"/>
      <c r="G102" s="422"/>
      <c r="H102" s="423">
        <f t="shared" si="17"/>
        <v>0</v>
      </c>
      <c r="I102" s="423">
        <f t="shared" si="18"/>
        <v>0</v>
      </c>
      <c r="J102" s="437"/>
      <c r="K102" s="437"/>
      <c r="L102" s="449">
        <f t="shared" si="19"/>
        <v>0</v>
      </c>
      <c r="M102" s="450">
        <f t="shared" si="20"/>
        <v>0</v>
      </c>
    </row>
    <row r="103" spans="1:13">
      <c r="A103" s="421" t="s">
        <v>28</v>
      </c>
      <c r="B103" s="422"/>
      <c r="C103" s="422"/>
      <c r="D103" s="422"/>
      <c r="E103" s="422"/>
      <c r="F103" s="422"/>
      <c r="G103" s="422"/>
      <c r="H103" s="423">
        <f t="shared" si="17"/>
        <v>0</v>
      </c>
      <c r="I103" s="423">
        <f t="shared" si="18"/>
        <v>0</v>
      </c>
      <c r="J103" s="437"/>
      <c r="K103" s="437"/>
      <c r="L103" s="449">
        <f t="shared" si="19"/>
        <v>0</v>
      </c>
      <c r="M103" s="450">
        <f t="shared" si="20"/>
        <v>0</v>
      </c>
    </row>
    <row r="104" spans="1:13">
      <c r="A104" s="421" t="s">
        <v>29</v>
      </c>
      <c r="B104" s="422"/>
      <c r="C104" s="422"/>
      <c r="D104" s="422"/>
      <c r="E104" s="422"/>
      <c r="F104" s="422"/>
      <c r="G104" s="422"/>
      <c r="H104" s="423">
        <f t="shared" si="17"/>
        <v>0</v>
      </c>
      <c r="I104" s="423">
        <f t="shared" si="18"/>
        <v>0</v>
      </c>
      <c r="J104" s="437"/>
      <c r="K104" s="437"/>
      <c r="L104" s="449">
        <f t="shared" si="19"/>
        <v>0</v>
      </c>
      <c r="M104" s="450">
        <f t="shared" si="20"/>
        <v>0</v>
      </c>
    </row>
    <row r="105" spans="1:13">
      <c r="A105" s="421" t="s">
        <v>31</v>
      </c>
      <c r="B105" s="422"/>
      <c r="C105" s="422"/>
      <c r="D105" s="422"/>
      <c r="E105" s="422"/>
      <c r="F105" s="422"/>
      <c r="G105" s="422"/>
      <c r="H105" s="423">
        <f t="shared" si="17"/>
        <v>0</v>
      </c>
      <c r="I105" s="423">
        <f t="shared" si="18"/>
        <v>0</v>
      </c>
      <c r="J105" s="437"/>
      <c r="K105" s="437"/>
      <c r="L105" s="449">
        <f t="shared" si="19"/>
        <v>0</v>
      </c>
      <c r="M105" s="450">
        <f t="shared" si="20"/>
        <v>0</v>
      </c>
    </row>
    <row r="106" spans="1:13">
      <c r="A106" s="421" t="s">
        <v>32</v>
      </c>
      <c r="B106" s="422"/>
      <c r="C106" s="422"/>
      <c r="D106" s="422"/>
      <c r="E106" s="422"/>
      <c r="F106" s="422"/>
      <c r="G106" s="422"/>
      <c r="H106" s="423">
        <f t="shared" si="17"/>
        <v>0</v>
      </c>
      <c r="I106" s="423">
        <f t="shared" si="18"/>
        <v>0</v>
      </c>
      <c r="J106" s="437"/>
      <c r="K106" s="437"/>
      <c r="L106" s="450">
        <f t="shared" si="19"/>
        <v>0</v>
      </c>
      <c r="M106" s="450">
        <f t="shared" si="20"/>
        <v>0</v>
      </c>
    </row>
    <row r="107" spans="1:13">
      <c r="A107" s="421" t="s">
        <v>33</v>
      </c>
      <c r="B107" s="422"/>
      <c r="C107" s="422"/>
      <c r="D107" s="456"/>
      <c r="E107" s="456"/>
      <c r="F107" s="422"/>
      <c r="G107" s="422"/>
      <c r="H107" s="423">
        <f t="shared" si="17"/>
        <v>0</v>
      </c>
      <c r="I107" s="423">
        <f t="shared" si="18"/>
        <v>0</v>
      </c>
      <c r="J107" s="437"/>
      <c r="K107" s="437"/>
      <c r="L107" s="450">
        <f t="shared" si="19"/>
        <v>0</v>
      </c>
      <c r="M107" s="450">
        <f t="shared" si="20"/>
        <v>0</v>
      </c>
    </row>
    <row r="108" spans="1:13">
      <c r="A108" s="421" t="s">
        <v>34</v>
      </c>
      <c r="B108" s="422"/>
      <c r="C108" s="422"/>
      <c r="D108" s="456"/>
      <c r="E108" s="456"/>
      <c r="F108" s="422"/>
      <c r="G108" s="422"/>
      <c r="H108" s="423">
        <f t="shared" si="17"/>
        <v>0</v>
      </c>
      <c r="I108" s="423">
        <f t="shared" si="18"/>
        <v>0</v>
      </c>
      <c r="J108" s="437"/>
      <c r="K108" s="437"/>
      <c r="L108" s="450">
        <f t="shared" si="19"/>
        <v>0</v>
      </c>
      <c r="M108" s="450">
        <f t="shared" si="20"/>
        <v>0</v>
      </c>
    </row>
    <row r="109" spans="1:13">
      <c r="A109" s="421" t="s">
        <v>35</v>
      </c>
      <c r="B109" s="422"/>
      <c r="C109" s="422"/>
      <c r="D109" s="456"/>
      <c r="E109" s="456"/>
      <c r="F109" s="422"/>
      <c r="G109" s="422"/>
      <c r="H109" s="423">
        <f t="shared" si="17"/>
        <v>0</v>
      </c>
      <c r="I109" s="423">
        <f t="shared" si="18"/>
        <v>0</v>
      </c>
      <c r="J109" s="437"/>
      <c r="K109" s="437"/>
      <c r="L109" s="450">
        <f t="shared" si="19"/>
        <v>0</v>
      </c>
      <c r="M109" s="450">
        <f t="shared" si="20"/>
        <v>0</v>
      </c>
    </row>
    <row r="110" spans="1:13">
      <c r="A110" s="421" t="s">
        <v>36</v>
      </c>
      <c r="B110" s="422"/>
      <c r="C110" s="422"/>
      <c r="D110" s="456"/>
      <c r="E110" s="456"/>
      <c r="F110" s="422"/>
      <c r="G110" s="422"/>
      <c r="H110" s="423">
        <f t="shared" si="17"/>
        <v>0</v>
      </c>
      <c r="I110" s="423">
        <f t="shared" si="18"/>
        <v>0</v>
      </c>
      <c r="J110" s="437"/>
      <c r="K110" s="437"/>
      <c r="L110" s="450">
        <f t="shared" si="19"/>
        <v>0</v>
      </c>
      <c r="M110" s="450">
        <f t="shared" si="20"/>
        <v>0</v>
      </c>
    </row>
    <row r="111" spans="1:13">
      <c r="A111" s="421" t="s">
        <v>37</v>
      </c>
      <c r="B111" s="422"/>
      <c r="C111" s="422"/>
      <c r="D111" s="456"/>
      <c r="E111" s="456"/>
      <c r="F111" s="422"/>
      <c r="G111" s="422"/>
      <c r="H111" s="423">
        <f t="shared" si="17"/>
        <v>0</v>
      </c>
      <c r="I111" s="423">
        <f t="shared" si="18"/>
        <v>0</v>
      </c>
      <c r="J111" s="437"/>
      <c r="K111" s="437"/>
      <c r="L111" s="450">
        <f t="shared" si="19"/>
        <v>0</v>
      </c>
      <c r="M111" s="450">
        <f t="shared" si="20"/>
        <v>0</v>
      </c>
    </row>
    <row r="112" spans="1:13">
      <c r="A112" s="421" t="s">
        <v>38</v>
      </c>
      <c r="B112" s="422"/>
      <c r="C112" s="422"/>
      <c r="D112" s="456"/>
      <c r="E112" s="456"/>
      <c r="F112" s="422"/>
      <c r="G112" s="422"/>
      <c r="H112" s="423">
        <f t="shared" si="17"/>
        <v>0</v>
      </c>
      <c r="I112" s="423">
        <f t="shared" si="18"/>
        <v>0</v>
      </c>
      <c r="J112" s="437"/>
      <c r="K112" s="437"/>
      <c r="L112" s="450">
        <f t="shared" si="19"/>
        <v>0</v>
      </c>
      <c r="M112" s="450">
        <f t="shared" si="20"/>
        <v>0</v>
      </c>
    </row>
    <row r="113" spans="1:13">
      <c r="A113" s="421" t="s">
        <v>39</v>
      </c>
      <c r="B113" s="422"/>
      <c r="C113" s="422"/>
      <c r="D113" s="456"/>
      <c r="E113" s="456"/>
      <c r="F113" s="422"/>
      <c r="G113" s="422"/>
      <c r="H113" s="423">
        <f t="shared" si="17"/>
        <v>0</v>
      </c>
      <c r="I113" s="423">
        <f t="shared" si="18"/>
        <v>0</v>
      </c>
      <c r="J113" s="437"/>
      <c r="K113" s="437"/>
      <c r="L113" s="450">
        <f t="shared" si="19"/>
        <v>0</v>
      </c>
      <c r="M113" s="450">
        <f t="shared" si="20"/>
        <v>0</v>
      </c>
    </row>
    <row r="114" spans="1:13">
      <c r="A114" s="421" t="s">
        <v>40</v>
      </c>
      <c r="B114" s="422"/>
      <c r="C114" s="422"/>
      <c r="D114" s="456"/>
      <c r="E114" s="456"/>
      <c r="F114" s="422"/>
      <c r="G114" s="422"/>
      <c r="H114" s="423">
        <f t="shared" si="17"/>
        <v>0</v>
      </c>
      <c r="I114" s="423">
        <f t="shared" si="18"/>
        <v>0</v>
      </c>
      <c r="J114" s="437"/>
      <c r="K114" s="437"/>
      <c r="L114" s="450">
        <f t="shared" si="19"/>
        <v>0</v>
      </c>
      <c r="M114" s="450">
        <f t="shared" si="20"/>
        <v>0</v>
      </c>
    </row>
    <row r="115" spans="1:13">
      <c r="A115" s="421" t="s">
        <v>41</v>
      </c>
      <c r="B115" s="422"/>
      <c r="C115" s="422"/>
      <c r="D115" s="456"/>
      <c r="E115" s="456"/>
      <c r="F115" s="422"/>
      <c r="G115" s="422"/>
      <c r="H115" s="423">
        <f t="shared" si="17"/>
        <v>0</v>
      </c>
      <c r="I115" s="423">
        <f t="shared" si="18"/>
        <v>0</v>
      </c>
      <c r="J115" s="437"/>
      <c r="K115" s="437"/>
      <c r="L115" s="450">
        <f t="shared" si="19"/>
        <v>0</v>
      </c>
      <c r="M115" s="450">
        <f t="shared" si="20"/>
        <v>0</v>
      </c>
    </row>
    <row r="116" spans="1:13">
      <c r="A116" s="421" t="s">
        <v>42</v>
      </c>
      <c r="B116" s="422"/>
      <c r="C116" s="422"/>
      <c r="D116" s="456"/>
      <c r="E116" s="456"/>
      <c r="F116" s="422"/>
      <c r="G116" s="422"/>
      <c r="H116" s="423">
        <f t="shared" si="17"/>
        <v>0</v>
      </c>
      <c r="I116" s="423">
        <f t="shared" si="18"/>
        <v>0</v>
      </c>
      <c r="J116" s="437"/>
      <c r="K116" s="437"/>
      <c r="L116" s="450">
        <f t="shared" si="19"/>
        <v>0</v>
      </c>
      <c r="M116" s="450">
        <f t="shared" si="20"/>
        <v>0</v>
      </c>
    </row>
    <row r="117" spans="1:13">
      <c r="A117" s="421" t="s">
        <v>43</v>
      </c>
      <c r="B117" s="422"/>
      <c r="C117" s="422"/>
      <c r="D117" s="456"/>
      <c r="E117" s="456"/>
      <c r="F117" s="422"/>
      <c r="G117" s="422"/>
      <c r="H117" s="423">
        <f t="shared" si="17"/>
        <v>0</v>
      </c>
      <c r="I117" s="423">
        <f t="shared" si="18"/>
        <v>0</v>
      </c>
      <c r="J117" s="437"/>
      <c r="K117" s="437"/>
      <c r="L117" s="450">
        <f t="shared" si="19"/>
        <v>0</v>
      </c>
      <c r="M117" s="450">
        <f t="shared" si="20"/>
        <v>0</v>
      </c>
    </row>
    <row r="118" spans="1:13">
      <c r="A118" s="421" t="s">
        <v>44</v>
      </c>
      <c r="B118" s="422"/>
      <c r="C118" s="422"/>
      <c r="D118" s="456"/>
      <c r="E118" s="456"/>
      <c r="F118" s="422"/>
      <c r="G118" s="422"/>
      <c r="H118" s="423">
        <f t="shared" si="17"/>
        <v>0</v>
      </c>
      <c r="I118" s="423">
        <f t="shared" si="18"/>
        <v>0</v>
      </c>
      <c r="J118" s="437"/>
      <c r="K118" s="437"/>
      <c r="L118" s="450">
        <f t="shared" si="19"/>
        <v>0</v>
      </c>
      <c r="M118" s="450">
        <f t="shared" si="20"/>
        <v>0</v>
      </c>
    </row>
    <row r="119" spans="1:13">
      <c r="A119" s="421" t="s">
        <v>45</v>
      </c>
      <c r="B119" s="456"/>
      <c r="C119" s="456"/>
      <c r="D119" s="456"/>
      <c r="E119" s="456"/>
      <c r="F119" s="456"/>
      <c r="G119" s="456"/>
      <c r="H119" s="423">
        <f t="shared" si="17"/>
        <v>0</v>
      </c>
      <c r="I119" s="423">
        <f t="shared" si="18"/>
        <v>0</v>
      </c>
      <c r="J119" s="437"/>
      <c r="K119" s="437"/>
      <c r="L119" s="450">
        <f t="shared" si="19"/>
        <v>0</v>
      </c>
      <c r="M119" s="450">
        <f t="shared" si="20"/>
        <v>0</v>
      </c>
    </row>
    <row r="120" spans="1:13">
      <c r="A120" s="421" t="s">
        <v>46</v>
      </c>
      <c r="B120" s="424"/>
      <c r="C120" s="425"/>
      <c r="D120" s="425"/>
      <c r="E120" s="425"/>
      <c r="F120" s="425"/>
      <c r="G120" s="425"/>
      <c r="H120" s="425"/>
      <c r="I120" s="425"/>
      <c r="J120" s="425"/>
      <c r="K120" s="425"/>
      <c r="L120" s="451">
        <f>SUM(L96:L119)</f>
        <v>0</v>
      </c>
      <c r="M120" s="451">
        <f>SUM(M96:M119)</f>
        <v>0</v>
      </c>
    </row>
    <row r="122" spans="1:13">
      <c r="A122" s="412">
        <f>L122</f>
        <v>43931</v>
      </c>
      <c r="B122" s="412"/>
      <c r="C122" s="412"/>
      <c r="L122" s="430">
        <f>L92+1</f>
        <v>43931</v>
      </c>
      <c r="M122" s="430"/>
    </row>
    <row r="123" ht="13.5" spans="1:13">
      <c r="A123" s="413" t="s">
        <v>13</v>
      </c>
      <c r="B123" s="426">
        <f t="shared" ref="B123:F123" si="21">B93+1</f>
        <v>43910</v>
      </c>
      <c r="C123" s="427"/>
      <c r="D123" s="426">
        <f t="shared" si="21"/>
        <v>43917</v>
      </c>
      <c r="E123" s="427"/>
      <c r="F123" s="426">
        <f t="shared" si="21"/>
        <v>43924</v>
      </c>
      <c r="G123" s="427"/>
      <c r="H123" s="416" t="s">
        <v>14</v>
      </c>
      <c r="I123" s="431"/>
      <c r="J123" s="416" t="s">
        <v>15</v>
      </c>
      <c r="K123" s="431"/>
      <c r="L123" s="445" t="s">
        <v>16</v>
      </c>
      <c r="M123" s="457"/>
    </row>
    <row r="124" ht="13.5" spans="1:13">
      <c r="A124" s="417"/>
      <c r="B124" s="428"/>
      <c r="C124" s="429"/>
      <c r="D124" s="428"/>
      <c r="E124" s="429"/>
      <c r="F124" s="428"/>
      <c r="G124" s="429"/>
      <c r="H124" s="420"/>
      <c r="I124" s="434"/>
      <c r="J124" s="420"/>
      <c r="K124" s="434"/>
      <c r="L124" s="447"/>
      <c r="M124" s="458"/>
    </row>
    <row r="125" spans="1:13">
      <c r="A125" s="421" t="s">
        <v>17</v>
      </c>
      <c r="B125" s="421" t="s">
        <v>18</v>
      </c>
      <c r="C125" s="421" t="s">
        <v>19</v>
      </c>
      <c r="D125" s="421" t="s">
        <v>18</v>
      </c>
      <c r="E125" s="421" t="s">
        <v>19</v>
      </c>
      <c r="F125" s="421" t="s">
        <v>18</v>
      </c>
      <c r="G125" s="421" t="s">
        <v>19</v>
      </c>
      <c r="H125" s="421" t="s">
        <v>18</v>
      </c>
      <c r="I125" s="421" t="s">
        <v>19</v>
      </c>
      <c r="J125" s="421" t="s">
        <v>18</v>
      </c>
      <c r="K125" s="421" t="s">
        <v>19</v>
      </c>
      <c r="L125" s="446" t="s">
        <v>18</v>
      </c>
      <c r="M125" s="446" t="s">
        <v>19</v>
      </c>
    </row>
    <row r="126" spans="1:13">
      <c r="A126" s="421" t="s">
        <v>21</v>
      </c>
      <c r="B126" s="422"/>
      <c r="C126" s="422"/>
      <c r="D126" s="422"/>
      <c r="E126" s="422"/>
      <c r="F126" s="422"/>
      <c r="G126" s="422"/>
      <c r="H126" s="423">
        <f t="shared" ref="H126:H149" si="22">(F126+D126+B126)/3</f>
        <v>0</v>
      </c>
      <c r="I126" s="423">
        <f t="shared" ref="I126:I149" si="23">(G126+E126+C126)/3</f>
        <v>0</v>
      </c>
      <c r="J126" s="437"/>
      <c r="K126" s="437"/>
      <c r="L126" s="450">
        <f t="shared" ref="L126:L149" si="24">H126+J126</f>
        <v>0</v>
      </c>
      <c r="M126" s="450">
        <f t="shared" ref="M126:M149" si="25">I126+K126</f>
        <v>0</v>
      </c>
    </row>
    <row r="127" spans="1:13">
      <c r="A127" s="421" t="s">
        <v>22</v>
      </c>
      <c r="B127" s="422"/>
      <c r="C127" s="422"/>
      <c r="D127" s="422"/>
      <c r="E127" s="422"/>
      <c r="F127" s="422"/>
      <c r="G127" s="422"/>
      <c r="H127" s="423">
        <f t="shared" si="22"/>
        <v>0</v>
      </c>
      <c r="I127" s="423">
        <f t="shared" si="23"/>
        <v>0</v>
      </c>
      <c r="J127" s="437"/>
      <c r="K127" s="437"/>
      <c r="L127" s="450">
        <f t="shared" si="24"/>
        <v>0</v>
      </c>
      <c r="M127" s="450">
        <f t="shared" si="25"/>
        <v>0</v>
      </c>
    </row>
    <row r="128" spans="1:13">
      <c r="A128" s="421" t="s">
        <v>23</v>
      </c>
      <c r="B128" s="422"/>
      <c r="C128" s="422"/>
      <c r="D128" s="422"/>
      <c r="E128" s="422"/>
      <c r="F128" s="422"/>
      <c r="G128" s="422"/>
      <c r="H128" s="423">
        <f t="shared" si="22"/>
        <v>0</v>
      </c>
      <c r="I128" s="423">
        <f t="shared" si="23"/>
        <v>0</v>
      </c>
      <c r="J128" s="437"/>
      <c r="K128" s="437"/>
      <c r="L128" s="450">
        <f t="shared" si="24"/>
        <v>0</v>
      </c>
      <c r="M128" s="450">
        <f t="shared" si="25"/>
        <v>0</v>
      </c>
    </row>
    <row r="129" spans="1:13">
      <c r="A129" s="421" t="s">
        <v>24</v>
      </c>
      <c r="B129" s="422"/>
      <c r="C129" s="422"/>
      <c r="D129" s="422"/>
      <c r="E129" s="422"/>
      <c r="F129" s="422"/>
      <c r="G129" s="422"/>
      <c r="H129" s="423">
        <f t="shared" si="22"/>
        <v>0</v>
      </c>
      <c r="I129" s="423">
        <f t="shared" si="23"/>
        <v>0</v>
      </c>
      <c r="J129" s="437"/>
      <c r="K129" s="437"/>
      <c r="L129" s="450">
        <f t="shared" si="24"/>
        <v>0</v>
      </c>
      <c r="M129" s="450">
        <f t="shared" si="25"/>
        <v>0</v>
      </c>
    </row>
    <row r="130" spans="1:13">
      <c r="A130" s="421" t="s">
        <v>25</v>
      </c>
      <c r="B130" s="422"/>
      <c r="C130" s="422"/>
      <c r="D130" s="422"/>
      <c r="E130" s="422"/>
      <c r="F130" s="422"/>
      <c r="G130" s="422"/>
      <c r="H130" s="423">
        <f t="shared" si="22"/>
        <v>0</v>
      </c>
      <c r="I130" s="423">
        <f t="shared" si="23"/>
        <v>0</v>
      </c>
      <c r="J130" s="437"/>
      <c r="K130" s="437"/>
      <c r="L130" s="450">
        <f t="shared" si="24"/>
        <v>0</v>
      </c>
      <c r="M130" s="450">
        <f t="shared" si="25"/>
        <v>0</v>
      </c>
    </row>
    <row r="131" spans="1:13">
      <c r="A131" s="421" t="s">
        <v>26</v>
      </c>
      <c r="B131" s="422"/>
      <c r="C131" s="422"/>
      <c r="D131" s="422"/>
      <c r="E131" s="422"/>
      <c r="F131" s="422"/>
      <c r="G131" s="422"/>
      <c r="H131" s="423">
        <f t="shared" si="22"/>
        <v>0</v>
      </c>
      <c r="I131" s="423">
        <f t="shared" si="23"/>
        <v>0</v>
      </c>
      <c r="J131" s="437"/>
      <c r="K131" s="437"/>
      <c r="L131" s="450">
        <f t="shared" si="24"/>
        <v>0</v>
      </c>
      <c r="M131" s="450">
        <f t="shared" si="25"/>
        <v>0</v>
      </c>
    </row>
    <row r="132" spans="1:13">
      <c r="A132" s="421" t="s">
        <v>27</v>
      </c>
      <c r="B132" s="422"/>
      <c r="C132" s="422"/>
      <c r="D132" s="422"/>
      <c r="E132" s="422"/>
      <c r="F132" s="422"/>
      <c r="G132" s="422"/>
      <c r="H132" s="423">
        <f t="shared" si="22"/>
        <v>0</v>
      </c>
      <c r="I132" s="423">
        <f t="shared" si="23"/>
        <v>0</v>
      </c>
      <c r="J132" s="437"/>
      <c r="K132" s="437"/>
      <c r="L132" s="450">
        <f t="shared" si="24"/>
        <v>0</v>
      </c>
      <c r="M132" s="450">
        <f t="shared" si="25"/>
        <v>0</v>
      </c>
    </row>
    <row r="133" spans="1:13">
      <c r="A133" s="421" t="s">
        <v>28</v>
      </c>
      <c r="B133" s="422"/>
      <c r="C133" s="422"/>
      <c r="D133" s="422"/>
      <c r="E133" s="422"/>
      <c r="F133" s="422"/>
      <c r="G133" s="422"/>
      <c r="H133" s="423">
        <f t="shared" si="22"/>
        <v>0</v>
      </c>
      <c r="I133" s="423">
        <f t="shared" si="23"/>
        <v>0</v>
      </c>
      <c r="J133" s="437"/>
      <c r="K133" s="437"/>
      <c r="L133" s="450">
        <f t="shared" si="24"/>
        <v>0</v>
      </c>
      <c r="M133" s="450">
        <f t="shared" si="25"/>
        <v>0</v>
      </c>
    </row>
    <row r="134" spans="1:13">
      <c r="A134" s="421" t="s">
        <v>29</v>
      </c>
      <c r="B134" s="422"/>
      <c r="C134" s="422"/>
      <c r="D134" s="422"/>
      <c r="E134" s="422"/>
      <c r="F134" s="422"/>
      <c r="G134" s="422"/>
      <c r="H134" s="423">
        <f t="shared" si="22"/>
        <v>0</v>
      </c>
      <c r="I134" s="423">
        <f t="shared" si="23"/>
        <v>0</v>
      </c>
      <c r="J134" s="437"/>
      <c r="K134" s="437"/>
      <c r="L134" s="450">
        <f t="shared" si="24"/>
        <v>0</v>
      </c>
      <c r="M134" s="450">
        <f t="shared" si="25"/>
        <v>0</v>
      </c>
    </row>
    <row r="135" spans="1:13">
      <c r="A135" s="421" t="s">
        <v>31</v>
      </c>
      <c r="B135" s="422"/>
      <c r="C135" s="422"/>
      <c r="D135" s="422"/>
      <c r="E135" s="422"/>
      <c r="F135" s="422"/>
      <c r="G135" s="422"/>
      <c r="H135" s="423">
        <f t="shared" si="22"/>
        <v>0</v>
      </c>
      <c r="I135" s="423">
        <f t="shared" si="23"/>
        <v>0</v>
      </c>
      <c r="J135" s="437"/>
      <c r="K135" s="437"/>
      <c r="L135" s="450">
        <f t="shared" si="24"/>
        <v>0</v>
      </c>
      <c r="M135" s="450">
        <f t="shared" si="25"/>
        <v>0</v>
      </c>
    </row>
    <row r="136" spans="1:13">
      <c r="A136" s="421" t="s">
        <v>32</v>
      </c>
      <c r="B136" s="422"/>
      <c r="C136" s="422"/>
      <c r="D136" s="422"/>
      <c r="E136" s="422"/>
      <c r="F136" s="422"/>
      <c r="G136" s="422"/>
      <c r="H136" s="423">
        <f t="shared" si="22"/>
        <v>0</v>
      </c>
      <c r="I136" s="423">
        <f t="shared" si="23"/>
        <v>0</v>
      </c>
      <c r="J136" s="437"/>
      <c r="K136" s="437"/>
      <c r="L136" s="450">
        <f t="shared" si="24"/>
        <v>0</v>
      </c>
      <c r="M136" s="450">
        <f t="shared" si="25"/>
        <v>0</v>
      </c>
    </row>
    <row r="137" spans="1:13">
      <c r="A137" s="421" t="s">
        <v>33</v>
      </c>
      <c r="B137" s="422"/>
      <c r="C137" s="422"/>
      <c r="D137" s="422"/>
      <c r="E137" s="422"/>
      <c r="F137" s="422"/>
      <c r="G137" s="422"/>
      <c r="H137" s="423">
        <f t="shared" si="22"/>
        <v>0</v>
      </c>
      <c r="I137" s="423">
        <f t="shared" si="23"/>
        <v>0</v>
      </c>
      <c r="J137" s="437"/>
      <c r="K137" s="437"/>
      <c r="L137" s="450">
        <f t="shared" si="24"/>
        <v>0</v>
      </c>
      <c r="M137" s="450">
        <f t="shared" si="25"/>
        <v>0</v>
      </c>
    </row>
    <row r="138" spans="1:13">
      <c r="A138" s="421" t="s">
        <v>34</v>
      </c>
      <c r="B138" s="422"/>
      <c r="C138" s="422"/>
      <c r="D138" s="422"/>
      <c r="E138" s="422"/>
      <c r="F138" s="422"/>
      <c r="G138" s="422"/>
      <c r="H138" s="423">
        <f t="shared" si="22"/>
        <v>0</v>
      </c>
      <c r="I138" s="423">
        <f t="shared" si="23"/>
        <v>0</v>
      </c>
      <c r="J138" s="437"/>
      <c r="K138" s="437"/>
      <c r="L138" s="450">
        <f t="shared" si="24"/>
        <v>0</v>
      </c>
      <c r="M138" s="450">
        <f t="shared" si="25"/>
        <v>0</v>
      </c>
    </row>
    <row r="139" spans="1:13">
      <c r="A139" s="421" t="s">
        <v>35</v>
      </c>
      <c r="B139" s="422"/>
      <c r="C139" s="422"/>
      <c r="D139" s="422"/>
      <c r="E139" s="422"/>
      <c r="F139" s="422"/>
      <c r="G139" s="422"/>
      <c r="H139" s="423">
        <f t="shared" si="22"/>
        <v>0</v>
      </c>
      <c r="I139" s="423">
        <f t="shared" si="23"/>
        <v>0</v>
      </c>
      <c r="J139" s="437"/>
      <c r="K139" s="437"/>
      <c r="L139" s="450">
        <f t="shared" si="24"/>
        <v>0</v>
      </c>
      <c r="M139" s="450">
        <f t="shared" si="25"/>
        <v>0</v>
      </c>
    </row>
    <row r="140" spans="1:13">
      <c r="A140" s="421" t="s">
        <v>36</v>
      </c>
      <c r="B140" s="422"/>
      <c r="C140" s="422"/>
      <c r="D140" s="422"/>
      <c r="E140" s="422"/>
      <c r="F140" s="422"/>
      <c r="G140" s="422"/>
      <c r="H140" s="423">
        <f t="shared" si="22"/>
        <v>0</v>
      </c>
      <c r="I140" s="423">
        <f t="shared" si="23"/>
        <v>0</v>
      </c>
      <c r="J140" s="437"/>
      <c r="K140" s="437"/>
      <c r="L140" s="450">
        <f t="shared" si="24"/>
        <v>0</v>
      </c>
      <c r="M140" s="450">
        <f t="shared" si="25"/>
        <v>0</v>
      </c>
    </row>
    <row r="141" spans="1:13">
      <c r="A141" s="421" t="s">
        <v>37</v>
      </c>
      <c r="B141" s="422"/>
      <c r="C141" s="422"/>
      <c r="D141" s="422"/>
      <c r="E141" s="422"/>
      <c r="F141" s="422"/>
      <c r="G141" s="422"/>
      <c r="H141" s="423">
        <f t="shared" si="22"/>
        <v>0</v>
      </c>
      <c r="I141" s="423">
        <f t="shared" si="23"/>
        <v>0</v>
      </c>
      <c r="J141" s="437"/>
      <c r="K141" s="437"/>
      <c r="L141" s="450">
        <f t="shared" si="24"/>
        <v>0</v>
      </c>
      <c r="M141" s="450">
        <f t="shared" si="25"/>
        <v>0</v>
      </c>
    </row>
    <row r="142" spans="1:13">
      <c r="A142" s="421" t="s">
        <v>38</v>
      </c>
      <c r="B142" s="422"/>
      <c r="C142" s="422"/>
      <c r="D142" s="422"/>
      <c r="E142" s="422"/>
      <c r="F142" s="422"/>
      <c r="G142" s="422"/>
      <c r="H142" s="423">
        <f t="shared" si="22"/>
        <v>0</v>
      </c>
      <c r="I142" s="423">
        <f t="shared" si="23"/>
        <v>0</v>
      </c>
      <c r="J142" s="437"/>
      <c r="K142" s="437"/>
      <c r="L142" s="450">
        <f t="shared" si="24"/>
        <v>0</v>
      </c>
      <c r="M142" s="450">
        <f t="shared" si="25"/>
        <v>0</v>
      </c>
    </row>
    <row r="143" spans="1:13">
      <c r="A143" s="421" t="s">
        <v>39</v>
      </c>
      <c r="B143" s="422"/>
      <c r="C143" s="422"/>
      <c r="D143" s="422"/>
      <c r="E143" s="422"/>
      <c r="F143" s="422"/>
      <c r="G143" s="422"/>
      <c r="H143" s="423">
        <f t="shared" si="22"/>
        <v>0</v>
      </c>
      <c r="I143" s="423">
        <f t="shared" si="23"/>
        <v>0</v>
      </c>
      <c r="J143" s="437"/>
      <c r="K143" s="437"/>
      <c r="L143" s="450">
        <f t="shared" si="24"/>
        <v>0</v>
      </c>
      <c r="M143" s="450">
        <f t="shared" si="25"/>
        <v>0</v>
      </c>
    </row>
    <row r="144" spans="1:13">
      <c r="A144" s="421" t="s">
        <v>40</v>
      </c>
      <c r="B144" s="422"/>
      <c r="C144" s="422"/>
      <c r="D144" s="422"/>
      <c r="E144" s="422"/>
      <c r="F144" s="422"/>
      <c r="G144" s="422"/>
      <c r="H144" s="423">
        <f t="shared" si="22"/>
        <v>0</v>
      </c>
      <c r="I144" s="423">
        <f t="shared" si="23"/>
        <v>0</v>
      </c>
      <c r="J144" s="437"/>
      <c r="K144" s="437"/>
      <c r="L144" s="450">
        <f t="shared" si="24"/>
        <v>0</v>
      </c>
      <c r="M144" s="450">
        <f t="shared" si="25"/>
        <v>0</v>
      </c>
    </row>
    <row r="145" spans="1:13">
      <c r="A145" s="421" t="s">
        <v>41</v>
      </c>
      <c r="B145" s="422"/>
      <c r="C145" s="422"/>
      <c r="D145" s="422"/>
      <c r="E145" s="422"/>
      <c r="F145" s="422"/>
      <c r="G145" s="422"/>
      <c r="H145" s="423">
        <f t="shared" si="22"/>
        <v>0</v>
      </c>
      <c r="I145" s="423">
        <f t="shared" si="23"/>
        <v>0</v>
      </c>
      <c r="J145" s="437"/>
      <c r="K145" s="437"/>
      <c r="L145" s="450">
        <f t="shared" si="24"/>
        <v>0</v>
      </c>
      <c r="M145" s="450">
        <f t="shared" si="25"/>
        <v>0</v>
      </c>
    </row>
    <row r="146" spans="1:13">
      <c r="A146" s="421" t="s">
        <v>42</v>
      </c>
      <c r="B146" s="422"/>
      <c r="C146" s="422"/>
      <c r="D146" s="422"/>
      <c r="E146" s="422"/>
      <c r="F146" s="422"/>
      <c r="G146" s="422"/>
      <c r="H146" s="423">
        <f t="shared" si="22"/>
        <v>0</v>
      </c>
      <c r="I146" s="423">
        <f t="shared" si="23"/>
        <v>0</v>
      </c>
      <c r="J146" s="437"/>
      <c r="K146" s="437"/>
      <c r="L146" s="450">
        <f t="shared" si="24"/>
        <v>0</v>
      </c>
      <c r="M146" s="450">
        <f t="shared" si="25"/>
        <v>0</v>
      </c>
    </row>
    <row r="147" spans="1:13">
      <c r="A147" s="421" t="s">
        <v>43</v>
      </c>
      <c r="B147" s="422"/>
      <c r="C147" s="422"/>
      <c r="D147" s="422"/>
      <c r="E147" s="422"/>
      <c r="F147" s="422"/>
      <c r="G147" s="422"/>
      <c r="H147" s="423">
        <f t="shared" si="22"/>
        <v>0</v>
      </c>
      <c r="I147" s="423">
        <f t="shared" si="23"/>
        <v>0</v>
      </c>
      <c r="J147" s="437"/>
      <c r="K147" s="437"/>
      <c r="L147" s="450">
        <f t="shared" si="24"/>
        <v>0</v>
      </c>
      <c r="M147" s="450">
        <f t="shared" si="25"/>
        <v>0</v>
      </c>
    </row>
    <row r="148" spans="1:13">
      <c r="A148" s="421" t="s">
        <v>44</v>
      </c>
      <c r="B148" s="422"/>
      <c r="C148" s="422"/>
      <c r="D148" s="422"/>
      <c r="E148" s="422"/>
      <c r="F148" s="422"/>
      <c r="G148" s="422"/>
      <c r="H148" s="423">
        <f t="shared" si="22"/>
        <v>0</v>
      </c>
      <c r="I148" s="423">
        <f t="shared" si="23"/>
        <v>0</v>
      </c>
      <c r="J148" s="437"/>
      <c r="K148" s="437"/>
      <c r="L148" s="450">
        <f t="shared" si="24"/>
        <v>0</v>
      </c>
      <c r="M148" s="450">
        <f t="shared" si="25"/>
        <v>0</v>
      </c>
    </row>
    <row r="149" spans="1:13">
      <c r="A149" s="421" t="s">
        <v>45</v>
      </c>
      <c r="B149" s="456"/>
      <c r="C149" s="456"/>
      <c r="D149" s="456"/>
      <c r="E149" s="456"/>
      <c r="F149" s="456"/>
      <c r="G149" s="456"/>
      <c r="H149" s="423">
        <f t="shared" si="22"/>
        <v>0</v>
      </c>
      <c r="I149" s="423">
        <f t="shared" si="23"/>
        <v>0</v>
      </c>
      <c r="J149" s="437"/>
      <c r="K149" s="437"/>
      <c r="L149" s="450">
        <f t="shared" si="24"/>
        <v>0</v>
      </c>
      <c r="M149" s="450">
        <f t="shared" si="25"/>
        <v>0</v>
      </c>
    </row>
    <row r="150" spans="1:13">
      <c r="A150" s="421" t="s">
        <v>46</v>
      </c>
      <c r="B150" s="424"/>
      <c r="C150" s="425"/>
      <c r="D150" s="425"/>
      <c r="E150" s="425"/>
      <c r="F150" s="425"/>
      <c r="G150" s="425"/>
      <c r="H150" s="425"/>
      <c r="I150" s="425"/>
      <c r="J150" s="425"/>
      <c r="K150" s="425"/>
      <c r="L150" s="451">
        <f>SUM(L126:L149)</f>
        <v>0</v>
      </c>
      <c r="M150" s="451">
        <f>SUM(M126:M149)</f>
        <v>0</v>
      </c>
    </row>
    <row r="152" spans="1:13">
      <c r="A152" s="412">
        <f>L152</f>
        <v>43932</v>
      </c>
      <c r="B152" s="412"/>
      <c r="C152" s="412"/>
      <c r="L152" s="430">
        <f>L122+1</f>
        <v>43932</v>
      </c>
      <c r="M152" s="430"/>
    </row>
    <row r="153" ht="13.5" spans="1:13">
      <c r="A153" s="413" t="s">
        <v>13</v>
      </c>
      <c r="B153" s="426">
        <f t="shared" ref="B153:F153" si="26">B123+1</f>
        <v>43911</v>
      </c>
      <c r="C153" s="427"/>
      <c r="D153" s="426">
        <f t="shared" si="26"/>
        <v>43918</v>
      </c>
      <c r="E153" s="427"/>
      <c r="F153" s="426">
        <f t="shared" si="26"/>
        <v>43925</v>
      </c>
      <c r="G153" s="427"/>
      <c r="H153" s="416" t="s">
        <v>14</v>
      </c>
      <c r="I153" s="431"/>
      <c r="J153" s="416" t="s">
        <v>15</v>
      </c>
      <c r="K153" s="431"/>
      <c r="L153" s="445" t="s">
        <v>16</v>
      </c>
      <c r="M153" s="457"/>
    </row>
    <row r="154" ht="13.5" spans="1:13">
      <c r="A154" s="417"/>
      <c r="B154" s="428"/>
      <c r="C154" s="429"/>
      <c r="D154" s="428"/>
      <c r="E154" s="429"/>
      <c r="F154" s="428"/>
      <c r="G154" s="429"/>
      <c r="H154" s="420"/>
      <c r="I154" s="434"/>
      <c r="J154" s="420"/>
      <c r="K154" s="434"/>
      <c r="L154" s="447"/>
      <c r="M154" s="458"/>
    </row>
    <row r="155" spans="1:13">
      <c r="A155" s="421" t="s">
        <v>17</v>
      </c>
      <c r="B155" s="421" t="s">
        <v>18</v>
      </c>
      <c r="C155" s="421" t="s">
        <v>19</v>
      </c>
      <c r="D155" s="421" t="s">
        <v>18</v>
      </c>
      <c r="E155" s="421" t="s">
        <v>19</v>
      </c>
      <c r="F155" s="421" t="s">
        <v>18</v>
      </c>
      <c r="G155" s="421" t="s">
        <v>19</v>
      </c>
      <c r="H155" s="421" t="s">
        <v>18</v>
      </c>
      <c r="I155" s="421" t="s">
        <v>19</v>
      </c>
      <c r="J155" s="421" t="s">
        <v>18</v>
      </c>
      <c r="K155" s="421" t="s">
        <v>19</v>
      </c>
      <c r="L155" s="446" t="s">
        <v>18</v>
      </c>
      <c r="M155" s="446" t="s">
        <v>19</v>
      </c>
    </row>
    <row r="156" spans="1:13">
      <c r="A156" s="421" t="s">
        <v>21</v>
      </c>
      <c r="B156" s="422"/>
      <c r="C156" s="422"/>
      <c r="D156" s="422"/>
      <c r="E156" s="422"/>
      <c r="F156" s="422"/>
      <c r="G156" s="422"/>
      <c r="H156" s="423">
        <f t="shared" ref="H156:H179" si="27">(F156+D156+B156)/3</f>
        <v>0</v>
      </c>
      <c r="I156" s="423">
        <f t="shared" ref="I156:I179" si="28">(G156+E156+C156)/3</f>
        <v>0</v>
      </c>
      <c r="J156" s="437"/>
      <c r="K156" s="437"/>
      <c r="L156" s="450">
        <f t="shared" ref="L156:L179" si="29">H156+J156</f>
        <v>0</v>
      </c>
      <c r="M156" s="450">
        <f t="shared" ref="M156:M179" si="30">I156+K156</f>
        <v>0</v>
      </c>
    </row>
    <row r="157" spans="1:13">
      <c r="A157" s="421" t="s">
        <v>22</v>
      </c>
      <c r="B157" s="422"/>
      <c r="C157" s="422"/>
      <c r="D157" s="422"/>
      <c r="E157" s="422"/>
      <c r="F157" s="422"/>
      <c r="G157" s="422"/>
      <c r="H157" s="423">
        <f t="shared" si="27"/>
        <v>0</v>
      </c>
      <c r="I157" s="423">
        <f t="shared" si="28"/>
        <v>0</v>
      </c>
      <c r="J157" s="437"/>
      <c r="K157" s="437"/>
      <c r="L157" s="450">
        <f t="shared" si="29"/>
        <v>0</v>
      </c>
      <c r="M157" s="450">
        <f t="shared" si="30"/>
        <v>0</v>
      </c>
    </row>
    <row r="158" spans="1:13">
      <c r="A158" s="421" t="s">
        <v>23</v>
      </c>
      <c r="B158" s="422"/>
      <c r="C158" s="422"/>
      <c r="D158" s="422"/>
      <c r="E158" s="422"/>
      <c r="F158" s="422"/>
      <c r="G158" s="422"/>
      <c r="H158" s="423">
        <f t="shared" si="27"/>
        <v>0</v>
      </c>
      <c r="I158" s="423">
        <f t="shared" si="28"/>
        <v>0</v>
      </c>
      <c r="J158" s="437"/>
      <c r="K158" s="437"/>
      <c r="L158" s="450">
        <f t="shared" si="29"/>
        <v>0</v>
      </c>
      <c r="M158" s="450">
        <f t="shared" si="30"/>
        <v>0</v>
      </c>
    </row>
    <row r="159" spans="1:13">
      <c r="A159" s="421" t="s">
        <v>24</v>
      </c>
      <c r="B159" s="422"/>
      <c r="C159" s="422"/>
      <c r="D159" s="422"/>
      <c r="E159" s="422"/>
      <c r="F159" s="422"/>
      <c r="G159" s="422"/>
      <c r="H159" s="423">
        <f t="shared" si="27"/>
        <v>0</v>
      </c>
      <c r="I159" s="423">
        <f t="shared" si="28"/>
        <v>0</v>
      </c>
      <c r="J159" s="437"/>
      <c r="K159" s="437"/>
      <c r="L159" s="450">
        <f t="shared" si="29"/>
        <v>0</v>
      </c>
      <c r="M159" s="450">
        <f t="shared" si="30"/>
        <v>0</v>
      </c>
    </row>
    <row r="160" spans="1:13">
      <c r="A160" s="421" t="s">
        <v>25</v>
      </c>
      <c r="B160" s="422"/>
      <c r="C160" s="422"/>
      <c r="D160" s="422"/>
      <c r="E160" s="422"/>
      <c r="F160" s="422"/>
      <c r="G160" s="422"/>
      <c r="H160" s="423">
        <f t="shared" si="27"/>
        <v>0</v>
      </c>
      <c r="I160" s="423">
        <f t="shared" si="28"/>
        <v>0</v>
      </c>
      <c r="J160" s="437"/>
      <c r="K160" s="437"/>
      <c r="L160" s="450">
        <f t="shared" si="29"/>
        <v>0</v>
      </c>
      <c r="M160" s="450">
        <f t="shared" si="30"/>
        <v>0</v>
      </c>
    </row>
    <row r="161" spans="1:13">
      <c r="A161" s="421" t="s">
        <v>26</v>
      </c>
      <c r="B161" s="422"/>
      <c r="C161" s="422"/>
      <c r="D161" s="422"/>
      <c r="E161" s="422"/>
      <c r="F161" s="422"/>
      <c r="G161" s="422"/>
      <c r="H161" s="423">
        <f t="shared" si="27"/>
        <v>0</v>
      </c>
      <c r="I161" s="423">
        <f t="shared" si="28"/>
        <v>0</v>
      </c>
      <c r="J161" s="437"/>
      <c r="K161" s="437"/>
      <c r="L161" s="450">
        <f t="shared" si="29"/>
        <v>0</v>
      </c>
      <c r="M161" s="450">
        <f t="shared" si="30"/>
        <v>0</v>
      </c>
    </row>
    <row r="162" spans="1:13">
      <c r="A162" s="421" t="s">
        <v>27</v>
      </c>
      <c r="B162" s="422"/>
      <c r="C162" s="422"/>
      <c r="D162" s="422"/>
      <c r="E162" s="422"/>
      <c r="F162" s="422"/>
      <c r="G162" s="422"/>
      <c r="H162" s="423">
        <f t="shared" si="27"/>
        <v>0</v>
      </c>
      <c r="I162" s="423">
        <f t="shared" si="28"/>
        <v>0</v>
      </c>
      <c r="J162" s="437"/>
      <c r="K162" s="437"/>
      <c r="L162" s="450">
        <f t="shared" si="29"/>
        <v>0</v>
      </c>
      <c r="M162" s="450">
        <f t="shared" si="30"/>
        <v>0</v>
      </c>
    </row>
    <row r="163" spans="1:13">
      <c r="A163" s="421" t="s">
        <v>28</v>
      </c>
      <c r="B163" s="422"/>
      <c r="C163" s="422"/>
      <c r="D163" s="422"/>
      <c r="E163" s="422"/>
      <c r="F163" s="422"/>
      <c r="G163" s="422"/>
      <c r="H163" s="423">
        <f t="shared" si="27"/>
        <v>0</v>
      </c>
      <c r="I163" s="423">
        <f t="shared" si="28"/>
        <v>0</v>
      </c>
      <c r="J163" s="437"/>
      <c r="K163" s="437"/>
      <c r="L163" s="450">
        <f t="shared" si="29"/>
        <v>0</v>
      </c>
      <c r="M163" s="450">
        <f t="shared" si="30"/>
        <v>0</v>
      </c>
    </row>
    <row r="164" spans="1:13">
      <c r="A164" s="421" t="s">
        <v>29</v>
      </c>
      <c r="B164" s="422"/>
      <c r="C164" s="422"/>
      <c r="D164" s="422"/>
      <c r="E164" s="422"/>
      <c r="F164" s="422"/>
      <c r="G164" s="422"/>
      <c r="H164" s="423">
        <f t="shared" si="27"/>
        <v>0</v>
      </c>
      <c r="I164" s="423">
        <f t="shared" si="28"/>
        <v>0</v>
      </c>
      <c r="J164" s="437"/>
      <c r="K164" s="437"/>
      <c r="L164" s="450">
        <f t="shared" si="29"/>
        <v>0</v>
      </c>
      <c r="M164" s="450">
        <f t="shared" si="30"/>
        <v>0</v>
      </c>
    </row>
    <row r="165" spans="1:13">
      <c r="A165" s="421" t="s">
        <v>31</v>
      </c>
      <c r="B165" s="422"/>
      <c r="C165" s="422"/>
      <c r="D165" s="422"/>
      <c r="E165" s="422"/>
      <c r="F165" s="422"/>
      <c r="G165" s="422"/>
      <c r="H165" s="423">
        <f t="shared" si="27"/>
        <v>0</v>
      </c>
      <c r="I165" s="423">
        <f t="shared" si="28"/>
        <v>0</v>
      </c>
      <c r="J165" s="437"/>
      <c r="K165" s="437"/>
      <c r="L165" s="450">
        <f t="shared" si="29"/>
        <v>0</v>
      </c>
      <c r="M165" s="450">
        <f t="shared" si="30"/>
        <v>0</v>
      </c>
    </row>
    <row r="166" spans="1:13">
      <c r="A166" s="421" t="s">
        <v>32</v>
      </c>
      <c r="B166" s="422"/>
      <c r="C166" s="422"/>
      <c r="D166" s="422"/>
      <c r="E166" s="422"/>
      <c r="F166" s="422"/>
      <c r="G166" s="422"/>
      <c r="H166" s="423">
        <f t="shared" si="27"/>
        <v>0</v>
      </c>
      <c r="I166" s="423">
        <f t="shared" si="28"/>
        <v>0</v>
      </c>
      <c r="J166" s="437"/>
      <c r="K166" s="437"/>
      <c r="L166" s="450">
        <f t="shared" si="29"/>
        <v>0</v>
      </c>
      <c r="M166" s="450">
        <f t="shared" si="30"/>
        <v>0</v>
      </c>
    </row>
    <row r="167" spans="1:13">
      <c r="A167" s="421" t="s">
        <v>33</v>
      </c>
      <c r="B167" s="422"/>
      <c r="C167" s="422"/>
      <c r="D167" s="422"/>
      <c r="E167" s="422"/>
      <c r="F167" s="422"/>
      <c r="G167" s="422"/>
      <c r="H167" s="423">
        <f t="shared" si="27"/>
        <v>0</v>
      </c>
      <c r="I167" s="423">
        <f t="shared" si="28"/>
        <v>0</v>
      </c>
      <c r="J167" s="437"/>
      <c r="K167" s="437"/>
      <c r="L167" s="450">
        <f t="shared" si="29"/>
        <v>0</v>
      </c>
      <c r="M167" s="450">
        <f t="shared" si="30"/>
        <v>0</v>
      </c>
    </row>
    <row r="168" spans="1:13">
      <c r="A168" s="421" t="s">
        <v>34</v>
      </c>
      <c r="B168" s="422"/>
      <c r="C168" s="422"/>
      <c r="D168" s="422"/>
      <c r="E168" s="422"/>
      <c r="F168" s="422"/>
      <c r="G168" s="422"/>
      <c r="H168" s="423">
        <f t="shared" si="27"/>
        <v>0</v>
      </c>
      <c r="I168" s="423">
        <f t="shared" si="28"/>
        <v>0</v>
      </c>
      <c r="J168" s="437"/>
      <c r="K168" s="437"/>
      <c r="L168" s="450">
        <f t="shared" si="29"/>
        <v>0</v>
      </c>
      <c r="M168" s="450">
        <f t="shared" si="30"/>
        <v>0</v>
      </c>
    </row>
    <row r="169" spans="1:13">
      <c r="A169" s="421" t="s">
        <v>35</v>
      </c>
      <c r="B169" s="422"/>
      <c r="C169" s="422"/>
      <c r="D169" s="422"/>
      <c r="E169" s="422"/>
      <c r="F169" s="422"/>
      <c r="G169" s="422"/>
      <c r="H169" s="423">
        <f t="shared" si="27"/>
        <v>0</v>
      </c>
      <c r="I169" s="423">
        <f t="shared" si="28"/>
        <v>0</v>
      </c>
      <c r="J169" s="437"/>
      <c r="K169" s="437"/>
      <c r="L169" s="450">
        <f t="shared" si="29"/>
        <v>0</v>
      </c>
      <c r="M169" s="450">
        <f t="shared" si="30"/>
        <v>0</v>
      </c>
    </row>
    <row r="170" spans="1:13">
      <c r="A170" s="421" t="s">
        <v>36</v>
      </c>
      <c r="B170" s="422"/>
      <c r="C170" s="422"/>
      <c r="D170" s="422"/>
      <c r="E170" s="422"/>
      <c r="F170" s="422"/>
      <c r="G170" s="422"/>
      <c r="H170" s="423">
        <f t="shared" si="27"/>
        <v>0</v>
      </c>
      <c r="I170" s="423">
        <f t="shared" si="28"/>
        <v>0</v>
      </c>
      <c r="J170" s="437"/>
      <c r="K170" s="437"/>
      <c r="L170" s="450">
        <f t="shared" si="29"/>
        <v>0</v>
      </c>
      <c r="M170" s="450">
        <f t="shared" si="30"/>
        <v>0</v>
      </c>
    </row>
    <row r="171" spans="1:13">
      <c r="A171" s="421" t="s">
        <v>37</v>
      </c>
      <c r="B171" s="422"/>
      <c r="C171" s="422"/>
      <c r="D171" s="422"/>
      <c r="E171" s="422"/>
      <c r="F171" s="422"/>
      <c r="G171" s="422"/>
      <c r="H171" s="423">
        <f t="shared" si="27"/>
        <v>0</v>
      </c>
      <c r="I171" s="423">
        <f t="shared" si="28"/>
        <v>0</v>
      </c>
      <c r="J171" s="437"/>
      <c r="K171" s="437"/>
      <c r="L171" s="450">
        <f t="shared" si="29"/>
        <v>0</v>
      </c>
      <c r="M171" s="450">
        <f t="shared" si="30"/>
        <v>0</v>
      </c>
    </row>
    <row r="172" spans="1:13">
      <c r="A172" s="421" t="s">
        <v>38</v>
      </c>
      <c r="B172" s="422"/>
      <c r="C172" s="422"/>
      <c r="D172" s="422"/>
      <c r="E172" s="422"/>
      <c r="F172" s="422"/>
      <c r="G172" s="422"/>
      <c r="H172" s="423">
        <f t="shared" si="27"/>
        <v>0</v>
      </c>
      <c r="I172" s="423">
        <f t="shared" si="28"/>
        <v>0</v>
      </c>
      <c r="J172" s="437"/>
      <c r="K172" s="437"/>
      <c r="L172" s="450">
        <f t="shared" si="29"/>
        <v>0</v>
      </c>
      <c r="M172" s="450">
        <f t="shared" si="30"/>
        <v>0</v>
      </c>
    </row>
    <row r="173" spans="1:13">
      <c r="A173" s="421" t="s">
        <v>39</v>
      </c>
      <c r="B173" s="422"/>
      <c r="C173" s="422"/>
      <c r="D173" s="422"/>
      <c r="E173" s="422"/>
      <c r="F173" s="422"/>
      <c r="G173" s="422"/>
      <c r="H173" s="423">
        <f t="shared" si="27"/>
        <v>0</v>
      </c>
      <c r="I173" s="423">
        <f t="shared" si="28"/>
        <v>0</v>
      </c>
      <c r="J173" s="437"/>
      <c r="K173" s="437"/>
      <c r="L173" s="450">
        <f t="shared" si="29"/>
        <v>0</v>
      </c>
      <c r="M173" s="450">
        <f t="shared" si="30"/>
        <v>0</v>
      </c>
    </row>
    <row r="174" spans="1:13">
      <c r="A174" s="421" t="s">
        <v>40</v>
      </c>
      <c r="B174" s="422"/>
      <c r="C174" s="422"/>
      <c r="D174" s="422"/>
      <c r="E174" s="422"/>
      <c r="F174" s="422"/>
      <c r="G174" s="422"/>
      <c r="H174" s="423">
        <f t="shared" si="27"/>
        <v>0</v>
      </c>
      <c r="I174" s="423">
        <f t="shared" si="28"/>
        <v>0</v>
      </c>
      <c r="J174" s="437"/>
      <c r="K174" s="437"/>
      <c r="L174" s="450">
        <f t="shared" si="29"/>
        <v>0</v>
      </c>
      <c r="M174" s="450">
        <f t="shared" si="30"/>
        <v>0</v>
      </c>
    </row>
    <row r="175" spans="1:13">
      <c r="A175" s="421" t="s">
        <v>41</v>
      </c>
      <c r="B175" s="422"/>
      <c r="C175" s="422"/>
      <c r="D175" s="422"/>
      <c r="E175" s="422"/>
      <c r="F175" s="422"/>
      <c r="G175" s="422"/>
      <c r="H175" s="423">
        <f t="shared" si="27"/>
        <v>0</v>
      </c>
      <c r="I175" s="423">
        <f t="shared" si="28"/>
        <v>0</v>
      </c>
      <c r="J175" s="437"/>
      <c r="K175" s="437"/>
      <c r="L175" s="450">
        <f t="shared" si="29"/>
        <v>0</v>
      </c>
      <c r="M175" s="450">
        <f t="shared" si="30"/>
        <v>0</v>
      </c>
    </row>
    <row r="176" spans="1:13">
      <c r="A176" s="421" t="s">
        <v>42</v>
      </c>
      <c r="B176" s="422"/>
      <c r="C176" s="422"/>
      <c r="D176" s="422"/>
      <c r="E176" s="422"/>
      <c r="F176" s="422"/>
      <c r="G176" s="422"/>
      <c r="H176" s="423">
        <f t="shared" si="27"/>
        <v>0</v>
      </c>
      <c r="I176" s="423">
        <f t="shared" si="28"/>
        <v>0</v>
      </c>
      <c r="J176" s="437"/>
      <c r="K176" s="437"/>
      <c r="L176" s="450">
        <f t="shared" si="29"/>
        <v>0</v>
      </c>
      <c r="M176" s="450">
        <f t="shared" si="30"/>
        <v>0</v>
      </c>
    </row>
    <row r="177" spans="1:13">
      <c r="A177" s="421" t="s">
        <v>43</v>
      </c>
      <c r="B177" s="422"/>
      <c r="C177" s="422"/>
      <c r="D177" s="422"/>
      <c r="E177" s="422"/>
      <c r="F177" s="422"/>
      <c r="G177" s="422"/>
      <c r="H177" s="423">
        <f t="shared" si="27"/>
        <v>0</v>
      </c>
      <c r="I177" s="423">
        <f t="shared" si="28"/>
        <v>0</v>
      </c>
      <c r="J177" s="437"/>
      <c r="K177" s="437"/>
      <c r="L177" s="450">
        <f t="shared" si="29"/>
        <v>0</v>
      </c>
      <c r="M177" s="450">
        <f t="shared" si="30"/>
        <v>0</v>
      </c>
    </row>
    <row r="178" spans="1:13">
      <c r="A178" s="421" t="s">
        <v>44</v>
      </c>
      <c r="B178" s="422"/>
      <c r="C178" s="422"/>
      <c r="D178" s="422"/>
      <c r="E178" s="422"/>
      <c r="F178" s="422"/>
      <c r="G178" s="422"/>
      <c r="H178" s="423">
        <f t="shared" si="27"/>
        <v>0</v>
      </c>
      <c r="I178" s="423">
        <f t="shared" si="28"/>
        <v>0</v>
      </c>
      <c r="J178" s="437"/>
      <c r="K178" s="437"/>
      <c r="L178" s="450">
        <f t="shared" si="29"/>
        <v>0</v>
      </c>
      <c r="M178" s="450">
        <f t="shared" si="30"/>
        <v>0</v>
      </c>
    </row>
    <row r="179" spans="1:13">
      <c r="A179" s="421" t="s">
        <v>45</v>
      </c>
      <c r="B179" s="456"/>
      <c r="C179" s="456"/>
      <c r="D179" s="456"/>
      <c r="E179" s="456"/>
      <c r="F179" s="422"/>
      <c r="G179" s="422"/>
      <c r="H179" s="423">
        <f t="shared" si="27"/>
        <v>0</v>
      </c>
      <c r="I179" s="423">
        <f t="shared" si="28"/>
        <v>0</v>
      </c>
      <c r="J179" s="437"/>
      <c r="K179" s="437"/>
      <c r="L179" s="450">
        <f t="shared" si="29"/>
        <v>0</v>
      </c>
      <c r="M179" s="450">
        <f t="shared" si="30"/>
        <v>0</v>
      </c>
    </row>
    <row r="180" spans="1:13">
      <c r="A180" s="421" t="s">
        <v>46</v>
      </c>
      <c r="B180" s="424"/>
      <c r="C180" s="425"/>
      <c r="D180" s="425"/>
      <c r="E180" s="425"/>
      <c r="F180" s="425"/>
      <c r="G180" s="425"/>
      <c r="H180" s="425"/>
      <c r="I180" s="425"/>
      <c r="J180" s="425"/>
      <c r="K180" s="425"/>
      <c r="L180" s="451">
        <f>SUM(L156:L179)</f>
        <v>0</v>
      </c>
      <c r="M180" s="451">
        <f>SUM(M156:M179)</f>
        <v>0</v>
      </c>
    </row>
    <row r="182" spans="1:13">
      <c r="A182" s="412">
        <f>L182</f>
        <v>43933</v>
      </c>
      <c r="B182" s="412"/>
      <c r="C182" s="412"/>
      <c r="L182" s="430">
        <f>L152+1</f>
        <v>43933</v>
      </c>
      <c r="M182" s="430"/>
    </row>
    <row r="183" ht="13.5" spans="1:13">
      <c r="A183" s="413" t="s">
        <v>13</v>
      </c>
      <c r="B183" s="426">
        <f t="shared" ref="B183:F183" si="31">B153+1</f>
        <v>43912</v>
      </c>
      <c r="C183" s="427"/>
      <c r="D183" s="426">
        <f t="shared" si="31"/>
        <v>43919</v>
      </c>
      <c r="E183" s="427"/>
      <c r="F183" s="426">
        <f t="shared" si="31"/>
        <v>43926</v>
      </c>
      <c r="G183" s="427"/>
      <c r="H183" s="416" t="s">
        <v>14</v>
      </c>
      <c r="I183" s="431"/>
      <c r="J183" s="416" t="s">
        <v>15</v>
      </c>
      <c r="K183" s="431"/>
      <c r="L183" s="445" t="s">
        <v>16</v>
      </c>
      <c r="M183" s="457"/>
    </row>
    <row r="184" ht="13.5" spans="1:13">
      <c r="A184" s="417"/>
      <c r="B184" s="428"/>
      <c r="C184" s="429"/>
      <c r="D184" s="428"/>
      <c r="E184" s="429"/>
      <c r="F184" s="428"/>
      <c r="G184" s="429"/>
      <c r="H184" s="420"/>
      <c r="I184" s="434"/>
      <c r="J184" s="420"/>
      <c r="K184" s="434"/>
      <c r="L184" s="447"/>
      <c r="M184" s="458"/>
    </row>
    <row r="185" spans="1:13">
      <c r="A185" s="421" t="s">
        <v>17</v>
      </c>
      <c r="B185" s="421" t="s">
        <v>18</v>
      </c>
      <c r="C185" s="421" t="s">
        <v>19</v>
      </c>
      <c r="D185" s="421" t="s">
        <v>18</v>
      </c>
      <c r="E185" s="421" t="s">
        <v>19</v>
      </c>
      <c r="F185" s="421" t="s">
        <v>18</v>
      </c>
      <c r="G185" s="421" t="s">
        <v>19</v>
      </c>
      <c r="H185" s="421" t="s">
        <v>18</v>
      </c>
      <c r="I185" s="421" t="s">
        <v>19</v>
      </c>
      <c r="J185" s="421" t="s">
        <v>18</v>
      </c>
      <c r="K185" s="421" t="s">
        <v>19</v>
      </c>
      <c r="L185" s="446" t="s">
        <v>18</v>
      </c>
      <c r="M185" s="446" t="s">
        <v>19</v>
      </c>
    </row>
    <row r="186" spans="1:13">
      <c r="A186" s="421" t="s">
        <v>21</v>
      </c>
      <c r="B186" s="422"/>
      <c r="C186" s="422"/>
      <c r="D186" s="422"/>
      <c r="E186" s="422"/>
      <c r="F186" s="456"/>
      <c r="G186" s="456"/>
      <c r="H186" s="423">
        <f t="shared" ref="H186:H209" si="32">(F186+D186+B186)/3</f>
        <v>0</v>
      </c>
      <c r="I186" s="423">
        <f t="shared" ref="I186:I209" si="33">(G186+E186+C186)/3</f>
        <v>0</v>
      </c>
      <c r="J186" s="437"/>
      <c r="K186" s="437"/>
      <c r="L186" s="450">
        <f t="shared" ref="L186:L209" si="34">H186+J186</f>
        <v>0</v>
      </c>
      <c r="M186" s="450">
        <f t="shared" ref="M186:M209" si="35">I186+K186</f>
        <v>0</v>
      </c>
    </row>
    <row r="187" spans="1:13">
      <c r="A187" s="421" t="s">
        <v>22</v>
      </c>
      <c r="B187" s="422"/>
      <c r="C187" s="422"/>
      <c r="D187" s="422"/>
      <c r="E187" s="422"/>
      <c r="F187" s="456"/>
      <c r="G187" s="456"/>
      <c r="H187" s="423">
        <f t="shared" si="32"/>
        <v>0</v>
      </c>
      <c r="I187" s="423">
        <f t="shared" si="33"/>
        <v>0</v>
      </c>
      <c r="J187" s="437"/>
      <c r="K187" s="437"/>
      <c r="L187" s="450">
        <f t="shared" si="34"/>
        <v>0</v>
      </c>
      <c r="M187" s="450">
        <f t="shared" si="35"/>
        <v>0</v>
      </c>
    </row>
    <row r="188" spans="1:13">
      <c r="A188" s="421" t="s">
        <v>23</v>
      </c>
      <c r="B188" s="422"/>
      <c r="C188" s="422"/>
      <c r="D188" s="422"/>
      <c r="E188" s="422"/>
      <c r="F188" s="456"/>
      <c r="G188" s="456"/>
      <c r="H188" s="423">
        <f t="shared" si="32"/>
        <v>0</v>
      </c>
      <c r="I188" s="423">
        <f t="shared" si="33"/>
        <v>0</v>
      </c>
      <c r="J188" s="437"/>
      <c r="K188" s="437"/>
      <c r="L188" s="450">
        <f t="shared" si="34"/>
        <v>0</v>
      </c>
      <c r="M188" s="450">
        <f t="shared" si="35"/>
        <v>0</v>
      </c>
    </row>
    <row r="189" spans="1:13">
      <c r="A189" s="421" t="s">
        <v>24</v>
      </c>
      <c r="B189" s="422"/>
      <c r="C189" s="422"/>
      <c r="D189" s="422"/>
      <c r="E189" s="422"/>
      <c r="F189" s="456"/>
      <c r="G189" s="456"/>
      <c r="H189" s="423">
        <f t="shared" si="32"/>
        <v>0</v>
      </c>
      <c r="I189" s="423">
        <f t="shared" si="33"/>
        <v>0</v>
      </c>
      <c r="J189" s="437"/>
      <c r="K189" s="437"/>
      <c r="L189" s="450">
        <f t="shared" si="34"/>
        <v>0</v>
      </c>
      <c r="M189" s="450">
        <f t="shared" si="35"/>
        <v>0</v>
      </c>
    </row>
    <row r="190" spans="1:13">
      <c r="A190" s="421" t="s">
        <v>25</v>
      </c>
      <c r="B190" s="422"/>
      <c r="C190" s="422"/>
      <c r="D190" s="422"/>
      <c r="E190" s="422"/>
      <c r="F190" s="456"/>
      <c r="G190" s="456"/>
      <c r="H190" s="423">
        <f t="shared" si="32"/>
        <v>0</v>
      </c>
      <c r="I190" s="423">
        <f t="shared" si="33"/>
        <v>0</v>
      </c>
      <c r="J190" s="437"/>
      <c r="K190" s="437"/>
      <c r="L190" s="450">
        <f t="shared" si="34"/>
        <v>0</v>
      </c>
      <c r="M190" s="450">
        <f t="shared" si="35"/>
        <v>0</v>
      </c>
    </row>
    <row r="191" spans="1:13">
      <c r="A191" s="421" t="s">
        <v>26</v>
      </c>
      <c r="B191" s="422"/>
      <c r="C191" s="422"/>
      <c r="D191" s="422"/>
      <c r="E191" s="422"/>
      <c r="F191" s="456"/>
      <c r="G191" s="456"/>
      <c r="H191" s="423">
        <f t="shared" si="32"/>
        <v>0</v>
      </c>
      <c r="I191" s="423">
        <f t="shared" si="33"/>
        <v>0</v>
      </c>
      <c r="J191" s="437"/>
      <c r="K191" s="437"/>
      <c r="L191" s="450">
        <f t="shared" si="34"/>
        <v>0</v>
      </c>
      <c r="M191" s="450">
        <f t="shared" si="35"/>
        <v>0</v>
      </c>
    </row>
    <row r="192" spans="1:13">
      <c r="A192" s="421" t="s">
        <v>27</v>
      </c>
      <c r="B192" s="422"/>
      <c r="C192" s="422"/>
      <c r="D192" s="422"/>
      <c r="E192" s="422"/>
      <c r="F192" s="456"/>
      <c r="G192" s="456"/>
      <c r="H192" s="423">
        <f t="shared" si="32"/>
        <v>0</v>
      </c>
      <c r="I192" s="423">
        <f t="shared" si="33"/>
        <v>0</v>
      </c>
      <c r="J192" s="437"/>
      <c r="K192" s="437"/>
      <c r="L192" s="450">
        <f t="shared" si="34"/>
        <v>0</v>
      </c>
      <c r="M192" s="450">
        <f t="shared" si="35"/>
        <v>0</v>
      </c>
    </row>
    <row r="193" spans="1:13">
      <c r="A193" s="421" t="s">
        <v>28</v>
      </c>
      <c r="B193" s="422"/>
      <c r="C193" s="422"/>
      <c r="D193" s="422"/>
      <c r="E193" s="422"/>
      <c r="F193" s="456"/>
      <c r="G193" s="456"/>
      <c r="H193" s="423">
        <f t="shared" si="32"/>
        <v>0</v>
      </c>
      <c r="I193" s="423">
        <f t="shared" si="33"/>
        <v>0</v>
      </c>
      <c r="J193" s="437"/>
      <c r="K193" s="437"/>
      <c r="L193" s="450">
        <f t="shared" si="34"/>
        <v>0</v>
      </c>
      <c r="M193" s="450">
        <f t="shared" si="35"/>
        <v>0</v>
      </c>
    </row>
    <row r="194" spans="1:13">
      <c r="A194" s="421" t="s">
        <v>29</v>
      </c>
      <c r="B194" s="422"/>
      <c r="C194" s="422"/>
      <c r="D194" s="422"/>
      <c r="E194" s="422"/>
      <c r="F194" s="456"/>
      <c r="G194" s="456"/>
      <c r="H194" s="423">
        <f t="shared" si="32"/>
        <v>0</v>
      </c>
      <c r="I194" s="423">
        <f t="shared" si="33"/>
        <v>0</v>
      </c>
      <c r="J194" s="437"/>
      <c r="K194" s="437"/>
      <c r="L194" s="450">
        <f t="shared" si="34"/>
        <v>0</v>
      </c>
      <c r="M194" s="450">
        <f t="shared" si="35"/>
        <v>0</v>
      </c>
    </row>
    <row r="195" spans="1:13">
      <c r="A195" s="421" t="s">
        <v>31</v>
      </c>
      <c r="B195" s="422"/>
      <c r="C195" s="422"/>
      <c r="D195" s="422"/>
      <c r="E195" s="422"/>
      <c r="F195" s="456"/>
      <c r="G195" s="456"/>
      <c r="H195" s="423">
        <f t="shared" si="32"/>
        <v>0</v>
      </c>
      <c r="I195" s="423">
        <f t="shared" si="33"/>
        <v>0</v>
      </c>
      <c r="J195" s="437"/>
      <c r="K195" s="437"/>
      <c r="L195" s="450">
        <f t="shared" si="34"/>
        <v>0</v>
      </c>
      <c r="M195" s="450">
        <f t="shared" si="35"/>
        <v>0</v>
      </c>
    </row>
    <row r="196" spans="1:13">
      <c r="A196" s="421" t="s">
        <v>32</v>
      </c>
      <c r="B196" s="422"/>
      <c r="C196" s="422"/>
      <c r="D196" s="422"/>
      <c r="E196" s="422"/>
      <c r="F196" s="456"/>
      <c r="G196" s="456"/>
      <c r="H196" s="423">
        <f t="shared" si="32"/>
        <v>0</v>
      </c>
      <c r="I196" s="423">
        <f t="shared" si="33"/>
        <v>0</v>
      </c>
      <c r="J196" s="437"/>
      <c r="K196" s="437"/>
      <c r="L196" s="450">
        <f t="shared" si="34"/>
        <v>0</v>
      </c>
      <c r="M196" s="450">
        <f t="shared" si="35"/>
        <v>0</v>
      </c>
    </row>
    <row r="197" spans="1:13">
      <c r="A197" s="421" t="s">
        <v>33</v>
      </c>
      <c r="B197" s="422"/>
      <c r="C197" s="422"/>
      <c r="D197" s="422"/>
      <c r="E197" s="422"/>
      <c r="F197" s="456"/>
      <c r="G197" s="456"/>
      <c r="H197" s="423">
        <f t="shared" si="32"/>
        <v>0</v>
      </c>
      <c r="I197" s="423">
        <f t="shared" si="33"/>
        <v>0</v>
      </c>
      <c r="J197" s="437"/>
      <c r="K197" s="437"/>
      <c r="L197" s="450">
        <f t="shared" si="34"/>
        <v>0</v>
      </c>
      <c r="M197" s="450">
        <f t="shared" si="35"/>
        <v>0</v>
      </c>
    </row>
    <row r="198" spans="1:13">
      <c r="A198" s="421" t="s">
        <v>34</v>
      </c>
      <c r="B198" s="422"/>
      <c r="C198" s="422"/>
      <c r="D198" s="422"/>
      <c r="E198" s="422"/>
      <c r="F198" s="456"/>
      <c r="G198" s="456"/>
      <c r="H198" s="423">
        <f t="shared" si="32"/>
        <v>0</v>
      </c>
      <c r="I198" s="423">
        <f t="shared" si="33"/>
        <v>0</v>
      </c>
      <c r="J198" s="437"/>
      <c r="K198" s="437"/>
      <c r="L198" s="450">
        <f t="shared" si="34"/>
        <v>0</v>
      </c>
      <c r="M198" s="450">
        <f t="shared" si="35"/>
        <v>0</v>
      </c>
    </row>
    <row r="199" spans="1:13">
      <c r="A199" s="421" t="s">
        <v>35</v>
      </c>
      <c r="B199" s="422"/>
      <c r="C199" s="422"/>
      <c r="D199" s="422"/>
      <c r="E199" s="422"/>
      <c r="F199" s="456"/>
      <c r="G199" s="456"/>
      <c r="H199" s="423">
        <f t="shared" si="32"/>
        <v>0</v>
      </c>
      <c r="I199" s="423">
        <f t="shared" si="33"/>
        <v>0</v>
      </c>
      <c r="J199" s="437"/>
      <c r="K199" s="437"/>
      <c r="L199" s="450">
        <f t="shared" si="34"/>
        <v>0</v>
      </c>
      <c r="M199" s="450">
        <f t="shared" si="35"/>
        <v>0</v>
      </c>
    </row>
    <row r="200" spans="1:13">
      <c r="A200" s="421" t="s">
        <v>36</v>
      </c>
      <c r="B200" s="422"/>
      <c r="C200" s="422"/>
      <c r="D200" s="422"/>
      <c r="E200" s="422"/>
      <c r="F200" s="456"/>
      <c r="G200" s="456"/>
      <c r="H200" s="423">
        <f t="shared" si="32"/>
        <v>0</v>
      </c>
      <c r="I200" s="423">
        <f t="shared" si="33"/>
        <v>0</v>
      </c>
      <c r="J200" s="437"/>
      <c r="K200" s="437"/>
      <c r="L200" s="450">
        <f t="shared" si="34"/>
        <v>0</v>
      </c>
      <c r="M200" s="450">
        <f t="shared" si="35"/>
        <v>0</v>
      </c>
    </row>
    <row r="201" spans="1:13">
      <c r="A201" s="421" t="s">
        <v>37</v>
      </c>
      <c r="B201" s="422"/>
      <c r="C201" s="422"/>
      <c r="D201" s="422"/>
      <c r="E201" s="422"/>
      <c r="F201" s="456"/>
      <c r="G201" s="456"/>
      <c r="H201" s="423">
        <f t="shared" si="32"/>
        <v>0</v>
      </c>
      <c r="I201" s="423">
        <f t="shared" si="33"/>
        <v>0</v>
      </c>
      <c r="J201" s="437"/>
      <c r="K201" s="437"/>
      <c r="L201" s="450">
        <f t="shared" si="34"/>
        <v>0</v>
      </c>
      <c r="M201" s="450">
        <f t="shared" si="35"/>
        <v>0</v>
      </c>
    </row>
    <row r="202" spans="1:13">
      <c r="A202" s="421" t="s">
        <v>38</v>
      </c>
      <c r="B202" s="422"/>
      <c r="C202" s="422"/>
      <c r="D202" s="422"/>
      <c r="E202" s="422"/>
      <c r="F202" s="456"/>
      <c r="G202" s="456"/>
      <c r="H202" s="423">
        <f t="shared" si="32"/>
        <v>0</v>
      </c>
      <c r="I202" s="423">
        <f t="shared" si="33"/>
        <v>0</v>
      </c>
      <c r="J202" s="437"/>
      <c r="K202" s="437"/>
      <c r="L202" s="450">
        <f t="shared" si="34"/>
        <v>0</v>
      </c>
      <c r="M202" s="450">
        <f t="shared" si="35"/>
        <v>0</v>
      </c>
    </row>
    <row r="203" spans="1:13">
      <c r="A203" s="421" t="s">
        <v>39</v>
      </c>
      <c r="B203" s="422"/>
      <c r="C203" s="422"/>
      <c r="D203" s="422"/>
      <c r="E203" s="422"/>
      <c r="F203" s="456"/>
      <c r="G203" s="456"/>
      <c r="H203" s="423">
        <f t="shared" si="32"/>
        <v>0</v>
      </c>
      <c r="I203" s="423">
        <f t="shared" si="33"/>
        <v>0</v>
      </c>
      <c r="J203" s="437"/>
      <c r="K203" s="437"/>
      <c r="L203" s="450">
        <f t="shared" si="34"/>
        <v>0</v>
      </c>
      <c r="M203" s="450">
        <f t="shared" si="35"/>
        <v>0</v>
      </c>
    </row>
    <row r="204" spans="1:13">
      <c r="A204" s="421" t="s">
        <v>40</v>
      </c>
      <c r="B204" s="422"/>
      <c r="C204" s="422"/>
      <c r="D204" s="422"/>
      <c r="E204" s="422"/>
      <c r="F204" s="456"/>
      <c r="G204" s="456"/>
      <c r="H204" s="423">
        <f t="shared" si="32"/>
        <v>0</v>
      </c>
      <c r="I204" s="423">
        <f t="shared" si="33"/>
        <v>0</v>
      </c>
      <c r="J204" s="437"/>
      <c r="K204" s="437"/>
      <c r="L204" s="450">
        <f t="shared" si="34"/>
        <v>0</v>
      </c>
      <c r="M204" s="450">
        <f t="shared" si="35"/>
        <v>0</v>
      </c>
    </row>
    <row r="205" spans="1:13">
      <c r="A205" s="421" t="s">
        <v>41</v>
      </c>
      <c r="B205" s="422"/>
      <c r="C205" s="422"/>
      <c r="D205" s="422"/>
      <c r="E205" s="422"/>
      <c r="F205" s="456"/>
      <c r="G205" s="456"/>
      <c r="H205" s="423">
        <f t="shared" si="32"/>
        <v>0</v>
      </c>
      <c r="I205" s="423">
        <f t="shared" si="33"/>
        <v>0</v>
      </c>
      <c r="J205" s="437"/>
      <c r="K205" s="437"/>
      <c r="L205" s="450">
        <f t="shared" si="34"/>
        <v>0</v>
      </c>
      <c r="M205" s="450">
        <f t="shared" si="35"/>
        <v>0</v>
      </c>
    </row>
    <row r="206" spans="1:13">
      <c r="A206" s="421" t="s">
        <v>42</v>
      </c>
      <c r="B206" s="422"/>
      <c r="C206" s="422"/>
      <c r="D206" s="422"/>
      <c r="E206" s="422"/>
      <c r="F206" s="456"/>
      <c r="G206" s="456"/>
      <c r="H206" s="423">
        <f t="shared" si="32"/>
        <v>0</v>
      </c>
      <c r="I206" s="423">
        <f t="shared" si="33"/>
        <v>0</v>
      </c>
      <c r="J206" s="437"/>
      <c r="K206" s="437"/>
      <c r="L206" s="450">
        <f t="shared" si="34"/>
        <v>0</v>
      </c>
      <c r="M206" s="450">
        <f t="shared" si="35"/>
        <v>0</v>
      </c>
    </row>
    <row r="207" spans="1:13">
      <c r="A207" s="421" t="s">
        <v>43</v>
      </c>
      <c r="B207" s="422"/>
      <c r="C207" s="422"/>
      <c r="D207" s="422"/>
      <c r="E207" s="422"/>
      <c r="F207" s="456"/>
      <c r="G207" s="456"/>
      <c r="H207" s="423">
        <f t="shared" si="32"/>
        <v>0</v>
      </c>
      <c r="I207" s="423">
        <f t="shared" si="33"/>
        <v>0</v>
      </c>
      <c r="J207" s="437"/>
      <c r="K207" s="437"/>
      <c r="L207" s="450">
        <f t="shared" si="34"/>
        <v>0</v>
      </c>
      <c r="M207" s="450">
        <f t="shared" si="35"/>
        <v>0</v>
      </c>
    </row>
    <row r="208" spans="1:13">
      <c r="A208" s="421" t="s">
        <v>44</v>
      </c>
      <c r="B208" s="422"/>
      <c r="C208" s="422"/>
      <c r="D208" s="422"/>
      <c r="E208" s="422"/>
      <c r="F208" s="456"/>
      <c r="G208" s="456"/>
      <c r="H208" s="423">
        <f t="shared" si="32"/>
        <v>0</v>
      </c>
      <c r="I208" s="423">
        <f t="shared" si="33"/>
        <v>0</v>
      </c>
      <c r="J208" s="437"/>
      <c r="K208" s="437"/>
      <c r="L208" s="450">
        <f t="shared" si="34"/>
        <v>0</v>
      </c>
      <c r="M208" s="450">
        <f t="shared" si="35"/>
        <v>0</v>
      </c>
    </row>
    <row r="209" spans="1:13">
      <c r="A209" s="421" t="s">
        <v>45</v>
      </c>
      <c r="B209" s="422"/>
      <c r="C209" s="422"/>
      <c r="D209" s="456"/>
      <c r="E209" s="456"/>
      <c r="F209" s="456"/>
      <c r="G209" s="456"/>
      <c r="H209" s="423">
        <f t="shared" si="32"/>
        <v>0</v>
      </c>
      <c r="I209" s="423">
        <f t="shared" si="33"/>
        <v>0</v>
      </c>
      <c r="J209" s="437"/>
      <c r="K209" s="437"/>
      <c r="L209" s="450">
        <f t="shared" si="34"/>
        <v>0</v>
      </c>
      <c r="M209" s="450">
        <f t="shared" si="35"/>
        <v>0</v>
      </c>
    </row>
    <row r="210" spans="1:13">
      <c r="A210" s="421" t="s">
        <v>46</v>
      </c>
      <c r="B210" s="424"/>
      <c r="C210" s="425"/>
      <c r="D210" s="425"/>
      <c r="E210" s="425"/>
      <c r="F210" s="425"/>
      <c r="G210" s="425"/>
      <c r="H210" s="425"/>
      <c r="I210" s="425"/>
      <c r="J210" s="425"/>
      <c r="K210" s="425"/>
      <c r="L210" s="451">
        <f>SUM(L186:L209)</f>
        <v>0</v>
      </c>
      <c r="M210" s="451">
        <f>SUM(M186:M209)</f>
        <v>0</v>
      </c>
    </row>
  </sheetData>
  <mergeCells count="70">
    <mergeCell ref="A2:C2"/>
    <mergeCell ref="L2:M2"/>
    <mergeCell ref="B30:K30"/>
    <mergeCell ref="A32:C32"/>
    <mergeCell ref="L32:M32"/>
    <mergeCell ref="B60:K60"/>
    <mergeCell ref="A62:C62"/>
    <mergeCell ref="L62:M62"/>
    <mergeCell ref="B90:K90"/>
    <mergeCell ref="A92:C92"/>
    <mergeCell ref="L92:M92"/>
    <mergeCell ref="B120:K120"/>
    <mergeCell ref="A122:C122"/>
    <mergeCell ref="L122:M122"/>
    <mergeCell ref="B150:K150"/>
    <mergeCell ref="A152:C152"/>
    <mergeCell ref="L152:M152"/>
    <mergeCell ref="B180:K180"/>
    <mergeCell ref="A182:C182"/>
    <mergeCell ref="L182:M182"/>
    <mergeCell ref="B210:K210"/>
    <mergeCell ref="A3:A4"/>
    <mergeCell ref="A33:A34"/>
    <mergeCell ref="A63:A64"/>
    <mergeCell ref="A93:A94"/>
    <mergeCell ref="A123:A124"/>
    <mergeCell ref="A153:A154"/>
    <mergeCell ref="A183:A184"/>
    <mergeCell ref="B3:C4"/>
    <mergeCell ref="D3:E4"/>
    <mergeCell ref="F3:G4"/>
    <mergeCell ref="H3:I4"/>
    <mergeCell ref="J3:K4"/>
    <mergeCell ref="L3:M4"/>
    <mergeCell ref="B33:C34"/>
    <mergeCell ref="D33:E34"/>
    <mergeCell ref="F33:G34"/>
    <mergeCell ref="H33:I34"/>
    <mergeCell ref="J33:K34"/>
    <mergeCell ref="L33:M34"/>
    <mergeCell ref="B63:C64"/>
    <mergeCell ref="D63:E64"/>
    <mergeCell ref="F63:G64"/>
    <mergeCell ref="H63:I64"/>
    <mergeCell ref="J63:K64"/>
    <mergeCell ref="L63:M64"/>
    <mergeCell ref="B93:C94"/>
    <mergeCell ref="D93:E94"/>
    <mergeCell ref="F93:G94"/>
    <mergeCell ref="H93:I94"/>
    <mergeCell ref="J93:K94"/>
    <mergeCell ref="L93:M94"/>
    <mergeCell ref="B123:C124"/>
    <mergeCell ref="D123:E124"/>
    <mergeCell ref="F123:G124"/>
    <mergeCell ref="H123:I124"/>
    <mergeCell ref="J123:K124"/>
    <mergeCell ref="L123:M124"/>
    <mergeCell ref="B153:C154"/>
    <mergeCell ref="D153:E154"/>
    <mergeCell ref="F153:G154"/>
    <mergeCell ref="H153:I154"/>
    <mergeCell ref="J153:K154"/>
    <mergeCell ref="L153:M154"/>
    <mergeCell ref="B183:C184"/>
    <mergeCell ref="D183:E184"/>
    <mergeCell ref="F183:G184"/>
    <mergeCell ref="H183:I184"/>
    <mergeCell ref="J183:K184"/>
    <mergeCell ref="L183:M184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</sheetPr>
  <dimension ref="A1:BD30"/>
  <sheetViews>
    <sheetView showGridLines="0" topLeftCell="B1" workbookViewId="0">
      <selection activeCell="K6" sqref="K6:K7"/>
    </sheetView>
  </sheetViews>
  <sheetFormatPr defaultColWidth="9" defaultRowHeight="20" customHeight="1"/>
  <cols>
    <col min="1" max="1" width="9.25" style="366" hidden="1" customWidth="1"/>
    <col min="2" max="2" width="10.125" style="366" customWidth="1"/>
    <col min="3" max="3" width="12.125" style="366" customWidth="1"/>
    <col min="4" max="15" width="7.125" style="366" customWidth="1"/>
    <col min="16" max="16" width="1.75833333333333" style="366" customWidth="1"/>
    <col min="17" max="17" width="9.99166666666667" style="366" customWidth="1"/>
    <col min="18" max="53" width="5.625" style="366" customWidth="1"/>
    <col min="54" max="54" width="8.09166666666667" style="366" customWidth="1"/>
    <col min="55" max="55" width="1.625" style="366" customWidth="1"/>
    <col min="56" max="56" width="12.125" style="366" customWidth="1"/>
    <col min="57" max="16384" width="9" style="366"/>
  </cols>
  <sheetData>
    <row r="1" s="366" customFormat="1" ht="33" customHeight="1" spans="2:54">
      <c r="B1" s="367" t="s">
        <v>47</v>
      </c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87"/>
      <c r="Q1" s="389" t="s">
        <v>48</v>
      </c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401"/>
    </row>
    <row r="2" s="366" customFormat="1" customHeight="1" spans="2:54">
      <c r="B2" s="369" t="s">
        <v>49</v>
      </c>
      <c r="C2" s="369" t="s">
        <v>50</v>
      </c>
      <c r="D2" s="369" t="s">
        <v>51</v>
      </c>
      <c r="E2" s="369"/>
      <c r="F2" s="369"/>
      <c r="G2" s="369"/>
      <c r="H2" s="370"/>
      <c r="I2" s="369" t="s">
        <v>52</v>
      </c>
      <c r="J2" s="369"/>
      <c r="K2" s="369"/>
      <c r="L2" s="369"/>
      <c r="M2" s="369"/>
      <c r="N2" s="369"/>
      <c r="O2" s="369"/>
      <c r="Q2" s="391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402"/>
    </row>
    <row r="3" s="366" customFormat="1" customHeight="1" spans="2:56">
      <c r="B3" s="369"/>
      <c r="C3" s="371"/>
      <c r="D3" s="372" t="s">
        <v>53</v>
      </c>
      <c r="E3" s="373" t="s">
        <v>54</v>
      </c>
      <c r="F3" s="373" t="s">
        <v>55</v>
      </c>
      <c r="G3" s="373" t="s">
        <v>56</v>
      </c>
      <c r="H3" s="373" t="s">
        <v>57</v>
      </c>
      <c r="I3" s="388" t="s">
        <v>53</v>
      </c>
      <c r="J3" s="373" t="s">
        <v>58</v>
      </c>
      <c r="K3" s="373" t="s">
        <v>59</v>
      </c>
      <c r="L3" s="373" t="s">
        <v>60</v>
      </c>
      <c r="M3" s="373" t="s">
        <v>61</v>
      </c>
      <c r="N3" s="373" t="s">
        <v>62</v>
      </c>
      <c r="O3" s="373" t="s">
        <v>63</v>
      </c>
      <c r="P3" s="387"/>
      <c r="Q3" s="393" t="s">
        <v>17</v>
      </c>
      <c r="R3" s="394">
        <v>7</v>
      </c>
      <c r="S3" s="394" t="s">
        <v>64</v>
      </c>
      <c r="T3" s="394">
        <v>8</v>
      </c>
      <c r="U3" s="394" t="s">
        <v>65</v>
      </c>
      <c r="V3" s="394">
        <v>9</v>
      </c>
      <c r="W3" s="394" t="s">
        <v>66</v>
      </c>
      <c r="X3" s="394">
        <v>10</v>
      </c>
      <c r="Y3" s="394" t="s">
        <v>67</v>
      </c>
      <c r="Z3" s="394">
        <v>11</v>
      </c>
      <c r="AA3" s="394" t="s">
        <v>68</v>
      </c>
      <c r="AB3" s="394">
        <v>12</v>
      </c>
      <c r="AC3" s="394" t="s">
        <v>69</v>
      </c>
      <c r="AD3" s="394">
        <v>13</v>
      </c>
      <c r="AE3" s="394" t="s">
        <v>70</v>
      </c>
      <c r="AF3" s="394">
        <v>14</v>
      </c>
      <c r="AG3" s="394" t="s">
        <v>71</v>
      </c>
      <c r="AH3" s="394">
        <v>15</v>
      </c>
      <c r="AI3" s="394" t="s">
        <v>72</v>
      </c>
      <c r="AJ3" s="394">
        <v>16</v>
      </c>
      <c r="AK3" s="394" t="s">
        <v>73</v>
      </c>
      <c r="AL3" s="394">
        <v>17</v>
      </c>
      <c r="AM3" s="394" t="s">
        <v>74</v>
      </c>
      <c r="AN3" s="394">
        <v>18</v>
      </c>
      <c r="AO3" s="394" t="s">
        <v>75</v>
      </c>
      <c r="AP3" s="394">
        <v>19</v>
      </c>
      <c r="AQ3" s="394" t="s">
        <v>76</v>
      </c>
      <c r="AR3" s="394">
        <v>20</v>
      </c>
      <c r="AS3" s="394" t="s">
        <v>77</v>
      </c>
      <c r="AT3" s="394">
        <v>21</v>
      </c>
      <c r="AU3" s="394" t="s">
        <v>78</v>
      </c>
      <c r="AV3" s="394">
        <v>22</v>
      </c>
      <c r="AW3" s="394" t="s">
        <v>79</v>
      </c>
      <c r="AX3" s="394">
        <v>23</v>
      </c>
      <c r="AY3" s="394" t="s">
        <v>80</v>
      </c>
      <c r="AZ3" s="394">
        <v>0</v>
      </c>
      <c r="BA3" s="403">
        <v>0.0208333333333333</v>
      </c>
      <c r="BB3" s="404" t="s">
        <v>46</v>
      </c>
      <c r="BD3" s="405" t="s">
        <v>81</v>
      </c>
    </row>
    <row r="4" s="366" customFormat="1" customHeight="1" spans="1:56">
      <c r="A4" s="366" t="str">
        <f t="shared" ref="A4:A13" si="0">IF(B5="",B4&amp;"以上",B4&amp;"-"&amp;B5-1)</f>
        <v>1-13</v>
      </c>
      <c r="B4" s="374">
        <v>1</v>
      </c>
      <c r="C4" s="375">
        <f t="shared" ref="C4:C13" si="1">D4+I4</f>
        <v>8</v>
      </c>
      <c r="D4" s="376">
        <f t="shared" ref="D4:D13" si="2">SUM(E4:H4)</f>
        <v>8</v>
      </c>
      <c r="E4" s="377">
        <v>2</v>
      </c>
      <c r="F4" s="377">
        <v>2</v>
      </c>
      <c r="G4" s="377">
        <v>2</v>
      </c>
      <c r="H4" s="378">
        <v>2</v>
      </c>
      <c r="I4" s="376">
        <f t="shared" ref="I4:I13" si="3">SUM(J4:O4)</f>
        <v>0</v>
      </c>
      <c r="J4" s="377"/>
      <c r="K4" s="377"/>
      <c r="L4" s="377"/>
      <c r="M4" s="377"/>
      <c r="N4" s="377"/>
      <c r="O4" s="378"/>
      <c r="P4" s="387"/>
      <c r="Q4" s="395" t="s">
        <v>82</v>
      </c>
      <c r="R4" s="396"/>
      <c r="S4" s="396"/>
      <c r="T4" s="396"/>
      <c r="U4" s="396"/>
      <c r="V4" s="396"/>
      <c r="W4" s="396"/>
      <c r="X4" s="396"/>
      <c r="Y4" s="396"/>
      <c r="Z4" s="396"/>
      <c r="AA4" s="396"/>
      <c r="AB4" s="396"/>
      <c r="AC4" s="396"/>
      <c r="AD4" s="396"/>
      <c r="AE4" s="396"/>
      <c r="AF4" s="396"/>
      <c r="AG4" s="396"/>
      <c r="AH4" s="396"/>
      <c r="AI4" s="396"/>
      <c r="AJ4" s="396"/>
      <c r="AK4" s="396"/>
      <c r="AL4" s="396"/>
      <c r="AM4" s="396"/>
      <c r="AN4" s="396"/>
      <c r="AO4" s="396"/>
      <c r="AP4" s="396"/>
      <c r="AQ4" s="396"/>
      <c r="AR4" s="396"/>
      <c r="AS4" s="396"/>
      <c r="AT4" s="396"/>
      <c r="AU4" s="396"/>
      <c r="AV4" s="396"/>
      <c r="AW4" s="396"/>
      <c r="AX4" s="396"/>
      <c r="AY4" s="396"/>
      <c r="AZ4" s="396"/>
      <c r="BA4" s="396"/>
      <c r="BB4" s="406">
        <f t="shared" ref="BB4:BB21" si="4">SUM(R4:BA4)</f>
        <v>0</v>
      </c>
      <c r="BD4" s="407" t="str">
        <f>E3</f>
        <v>岗位1</v>
      </c>
    </row>
    <row r="5" s="366" customFormat="1" customHeight="1" spans="1:56">
      <c r="A5" s="366" t="str">
        <f t="shared" si="0"/>
        <v>14-28</v>
      </c>
      <c r="B5" s="379">
        <v>14</v>
      </c>
      <c r="C5" s="380">
        <f t="shared" si="1"/>
        <v>0</v>
      </c>
      <c r="D5" s="376">
        <f t="shared" si="2"/>
        <v>0</v>
      </c>
      <c r="E5" s="377"/>
      <c r="F5" s="377"/>
      <c r="G5" s="377"/>
      <c r="H5" s="378"/>
      <c r="I5" s="376">
        <f t="shared" si="3"/>
        <v>0</v>
      </c>
      <c r="J5" s="377"/>
      <c r="K5" s="377"/>
      <c r="L5" s="377"/>
      <c r="M5" s="377"/>
      <c r="N5" s="377"/>
      <c r="O5" s="378"/>
      <c r="P5" s="387"/>
      <c r="Q5" s="395" t="s">
        <v>83</v>
      </c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/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6"/>
      <c r="AP5" s="396"/>
      <c r="AQ5" s="396"/>
      <c r="AR5" s="396"/>
      <c r="AS5" s="396"/>
      <c r="AT5" s="396"/>
      <c r="AU5" s="396"/>
      <c r="AV5" s="396"/>
      <c r="AW5" s="396"/>
      <c r="AX5" s="396"/>
      <c r="AY5" s="396"/>
      <c r="AZ5" s="396"/>
      <c r="BA5" s="396"/>
      <c r="BB5" s="406">
        <f t="shared" si="4"/>
        <v>0</v>
      </c>
      <c r="BD5" s="407" t="str">
        <f>F3</f>
        <v>岗位2</v>
      </c>
    </row>
    <row r="6" s="366" customFormat="1" customHeight="1" spans="1:56">
      <c r="A6" s="366" t="str">
        <f t="shared" si="0"/>
        <v>29-43</v>
      </c>
      <c r="B6" s="379">
        <v>29</v>
      </c>
      <c r="C6" s="380">
        <f t="shared" si="1"/>
        <v>0</v>
      </c>
      <c r="D6" s="376">
        <f t="shared" si="2"/>
        <v>0</v>
      </c>
      <c r="E6" s="377"/>
      <c r="F6" s="377"/>
      <c r="G6" s="377"/>
      <c r="H6" s="378"/>
      <c r="I6" s="376">
        <f t="shared" si="3"/>
        <v>0</v>
      </c>
      <c r="J6" s="377"/>
      <c r="K6" s="377"/>
      <c r="L6" s="377"/>
      <c r="M6" s="377"/>
      <c r="N6" s="377"/>
      <c r="O6" s="378"/>
      <c r="P6" s="387"/>
      <c r="Q6" s="395" t="s">
        <v>84</v>
      </c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406">
        <f t="shared" si="4"/>
        <v>0</v>
      </c>
      <c r="BD6" s="407" t="str">
        <f>G3</f>
        <v>岗位3</v>
      </c>
    </row>
    <row r="7" s="366" customFormat="1" customHeight="1" spans="1:56">
      <c r="A7" s="366" t="str">
        <f t="shared" si="0"/>
        <v>44-58</v>
      </c>
      <c r="B7" s="379">
        <v>44</v>
      </c>
      <c r="C7" s="380">
        <f t="shared" si="1"/>
        <v>0</v>
      </c>
      <c r="D7" s="376">
        <f t="shared" si="2"/>
        <v>0</v>
      </c>
      <c r="E7" s="377"/>
      <c r="F7" s="377"/>
      <c r="G7" s="377"/>
      <c r="H7" s="377"/>
      <c r="I7" s="376">
        <f t="shared" si="3"/>
        <v>0</v>
      </c>
      <c r="J7" s="377"/>
      <c r="K7" s="377"/>
      <c r="L7" s="377"/>
      <c r="M7" s="377"/>
      <c r="N7" s="377"/>
      <c r="O7" s="378"/>
      <c r="P7" s="387"/>
      <c r="Q7" s="395" t="s">
        <v>85</v>
      </c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396"/>
      <c r="AM7" s="396"/>
      <c r="AN7" s="396"/>
      <c r="AO7" s="396"/>
      <c r="AP7" s="396"/>
      <c r="AQ7" s="396"/>
      <c r="AR7" s="396"/>
      <c r="AS7" s="396"/>
      <c r="AT7" s="396"/>
      <c r="AU7" s="396"/>
      <c r="AV7" s="396"/>
      <c r="AW7" s="396"/>
      <c r="AX7" s="396"/>
      <c r="AY7" s="396"/>
      <c r="AZ7" s="396"/>
      <c r="BA7" s="396"/>
      <c r="BB7" s="406">
        <f t="shared" si="4"/>
        <v>0</v>
      </c>
      <c r="BD7" s="407" t="str">
        <f>H3</f>
        <v>岗位4</v>
      </c>
    </row>
    <row r="8" s="366" customFormat="1" customHeight="1" spans="1:56">
      <c r="A8" s="366" t="str">
        <f t="shared" si="0"/>
        <v>59-73</v>
      </c>
      <c r="B8" s="379">
        <v>59</v>
      </c>
      <c r="C8" s="380">
        <f t="shared" si="1"/>
        <v>0</v>
      </c>
      <c r="D8" s="376">
        <f t="shared" si="2"/>
        <v>0</v>
      </c>
      <c r="E8" s="377"/>
      <c r="F8" s="377"/>
      <c r="G8" s="377"/>
      <c r="H8" s="377"/>
      <c r="I8" s="376">
        <f t="shared" si="3"/>
        <v>0</v>
      </c>
      <c r="J8" s="377"/>
      <c r="K8" s="377"/>
      <c r="L8" s="377"/>
      <c r="M8" s="377"/>
      <c r="N8" s="377"/>
      <c r="O8" s="378"/>
      <c r="P8" s="387"/>
      <c r="Q8" s="395" t="s">
        <v>86</v>
      </c>
      <c r="R8" s="396"/>
      <c r="S8" s="396"/>
      <c r="T8" s="396"/>
      <c r="U8" s="396"/>
      <c r="V8" s="396"/>
      <c r="W8" s="396"/>
      <c r="X8" s="396"/>
      <c r="Y8" s="396"/>
      <c r="Z8" s="396"/>
      <c r="AA8" s="396"/>
      <c r="AB8" s="396"/>
      <c r="AC8" s="396"/>
      <c r="AD8" s="396"/>
      <c r="AE8" s="396"/>
      <c r="AF8" s="396"/>
      <c r="AG8" s="396"/>
      <c r="AH8" s="396"/>
      <c r="AI8" s="396"/>
      <c r="AJ8" s="396"/>
      <c r="AK8" s="396"/>
      <c r="AL8" s="396"/>
      <c r="AM8" s="396"/>
      <c r="AN8" s="396"/>
      <c r="AO8" s="396"/>
      <c r="AP8" s="396"/>
      <c r="AQ8" s="396"/>
      <c r="AR8" s="396"/>
      <c r="AS8" s="396"/>
      <c r="AT8" s="396"/>
      <c r="AU8" s="396"/>
      <c r="AV8" s="396"/>
      <c r="AW8" s="396"/>
      <c r="AX8" s="396"/>
      <c r="AY8" s="396"/>
      <c r="AZ8" s="396"/>
      <c r="BA8" s="396"/>
      <c r="BB8" s="406">
        <f t="shared" si="4"/>
        <v>0</v>
      </c>
      <c r="BD8" s="407" t="str">
        <f>J3</f>
        <v>岗位5</v>
      </c>
    </row>
    <row r="9" s="366" customFormat="1" customHeight="1" spans="1:56">
      <c r="A9" s="366" t="str">
        <f t="shared" si="0"/>
        <v>74-88</v>
      </c>
      <c r="B9" s="379">
        <v>74</v>
      </c>
      <c r="C9" s="380">
        <f t="shared" si="1"/>
        <v>0</v>
      </c>
      <c r="D9" s="376">
        <f t="shared" si="2"/>
        <v>0</v>
      </c>
      <c r="E9" s="377"/>
      <c r="F9" s="377"/>
      <c r="G9" s="377"/>
      <c r="H9" s="377"/>
      <c r="I9" s="376">
        <f t="shared" si="3"/>
        <v>0</v>
      </c>
      <c r="J9" s="377"/>
      <c r="K9" s="377"/>
      <c r="L9" s="377"/>
      <c r="M9" s="377"/>
      <c r="N9" s="377"/>
      <c r="O9" s="378"/>
      <c r="P9" s="387"/>
      <c r="Q9" s="395" t="s">
        <v>87</v>
      </c>
      <c r="R9" s="396"/>
      <c r="S9" s="396"/>
      <c r="T9" s="396"/>
      <c r="U9" s="396"/>
      <c r="V9" s="396"/>
      <c r="W9" s="396"/>
      <c r="X9" s="396"/>
      <c r="Y9" s="396"/>
      <c r="Z9" s="396"/>
      <c r="AA9" s="396"/>
      <c r="AB9" s="396"/>
      <c r="AC9" s="396"/>
      <c r="AD9" s="396"/>
      <c r="AE9" s="396"/>
      <c r="AF9" s="396"/>
      <c r="AG9" s="396"/>
      <c r="AH9" s="396"/>
      <c r="AI9" s="396"/>
      <c r="AJ9" s="396"/>
      <c r="AK9" s="396"/>
      <c r="AL9" s="396"/>
      <c r="AM9" s="396"/>
      <c r="AN9" s="396"/>
      <c r="AO9" s="396"/>
      <c r="AP9" s="396"/>
      <c r="AQ9" s="396"/>
      <c r="AR9" s="396"/>
      <c r="AS9" s="396"/>
      <c r="AT9" s="396"/>
      <c r="AU9" s="396"/>
      <c r="AV9" s="396"/>
      <c r="AW9" s="396"/>
      <c r="AX9" s="396"/>
      <c r="AY9" s="396"/>
      <c r="AZ9" s="396"/>
      <c r="BA9" s="396"/>
      <c r="BB9" s="406">
        <f t="shared" si="4"/>
        <v>0</v>
      </c>
      <c r="BD9" s="407" t="str">
        <f>K3</f>
        <v>岗位6</v>
      </c>
    </row>
    <row r="10" s="366" customFormat="1" customHeight="1" spans="1:56">
      <c r="A10" s="366" t="str">
        <f t="shared" si="0"/>
        <v>89-103</v>
      </c>
      <c r="B10" s="379">
        <v>89</v>
      </c>
      <c r="C10" s="380">
        <f t="shared" si="1"/>
        <v>0</v>
      </c>
      <c r="D10" s="376">
        <f t="shared" si="2"/>
        <v>0</v>
      </c>
      <c r="E10" s="377"/>
      <c r="F10" s="377"/>
      <c r="G10" s="377"/>
      <c r="H10" s="378"/>
      <c r="I10" s="376">
        <f t="shared" si="3"/>
        <v>0</v>
      </c>
      <c r="J10" s="377"/>
      <c r="K10" s="377"/>
      <c r="L10" s="377"/>
      <c r="M10" s="377"/>
      <c r="N10" s="377"/>
      <c r="O10" s="378"/>
      <c r="P10" s="387"/>
      <c r="Q10" s="395" t="s">
        <v>88</v>
      </c>
      <c r="R10" s="396"/>
      <c r="S10" s="396"/>
      <c r="T10" s="396"/>
      <c r="U10" s="396"/>
      <c r="V10" s="396"/>
      <c r="W10" s="396"/>
      <c r="X10" s="396"/>
      <c r="Y10" s="396"/>
      <c r="Z10" s="396"/>
      <c r="AA10" s="396"/>
      <c r="AB10" s="396"/>
      <c r="AC10" s="396"/>
      <c r="AD10" s="396"/>
      <c r="AE10" s="396"/>
      <c r="AF10" s="396"/>
      <c r="AG10" s="396"/>
      <c r="AH10" s="396"/>
      <c r="AI10" s="396"/>
      <c r="AJ10" s="396"/>
      <c r="AK10" s="396"/>
      <c r="AL10" s="396"/>
      <c r="AM10" s="396"/>
      <c r="AN10" s="396"/>
      <c r="AO10" s="396"/>
      <c r="AP10" s="396"/>
      <c r="AQ10" s="396"/>
      <c r="AR10" s="396"/>
      <c r="AS10" s="396"/>
      <c r="AT10" s="396"/>
      <c r="AU10" s="396"/>
      <c r="AV10" s="396"/>
      <c r="AW10" s="396"/>
      <c r="AX10" s="396"/>
      <c r="AY10" s="396"/>
      <c r="AZ10" s="396"/>
      <c r="BA10" s="396"/>
      <c r="BB10" s="406">
        <f t="shared" si="4"/>
        <v>0</v>
      </c>
      <c r="BD10" s="407" t="str">
        <f>L3</f>
        <v>岗位7</v>
      </c>
    </row>
    <row r="11" s="366" customFormat="1" customHeight="1" spans="1:56">
      <c r="A11" s="366" t="str">
        <f t="shared" si="0"/>
        <v>104-118</v>
      </c>
      <c r="B11" s="379">
        <v>104</v>
      </c>
      <c r="C11" s="380">
        <f t="shared" si="1"/>
        <v>0</v>
      </c>
      <c r="D11" s="376">
        <f t="shared" si="2"/>
        <v>0</v>
      </c>
      <c r="E11" s="377"/>
      <c r="F11" s="377"/>
      <c r="G11" s="377"/>
      <c r="H11" s="378"/>
      <c r="I11" s="376">
        <f t="shared" si="3"/>
        <v>0</v>
      </c>
      <c r="J11" s="377"/>
      <c r="K11" s="377"/>
      <c r="L11" s="377"/>
      <c r="M11" s="377"/>
      <c r="N11" s="377"/>
      <c r="O11" s="378"/>
      <c r="P11" s="387"/>
      <c r="Q11" s="395" t="s">
        <v>89</v>
      </c>
      <c r="R11" s="396"/>
      <c r="S11" s="396"/>
      <c r="T11" s="396"/>
      <c r="U11" s="396"/>
      <c r="V11" s="396"/>
      <c r="W11" s="396"/>
      <c r="X11" s="396"/>
      <c r="Y11" s="396"/>
      <c r="Z11" s="396"/>
      <c r="AA11" s="396"/>
      <c r="AB11" s="396"/>
      <c r="AC11" s="396"/>
      <c r="AD11" s="396"/>
      <c r="AE11" s="396"/>
      <c r="AF11" s="396"/>
      <c r="AG11" s="396"/>
      <c r="AH11" s="396"/>
      <c r="AI11" s="396"/>
      <c r="AJ11" s="396"/>
      <c r="AK11" s="396"/>
      <c r="AL11" s="396"/>
      <c r="AM11" s="396"/>
      <c r="AN11" s="396"/>
      <c r="AO11" s="396"/>
      <c r="AP11" s="396"/>
      <c r="AQ11" s="396"/>
      <c r="AR11" s="396"/>
      <c r="AS11" s="396"/>
      <c r="AT11" s="396"/>
      <c r="AU11" s="396"/>
      <c r="AV11" s="396"/>
      <c r="AW11" s="396"/>
      <c r="AX11" s="396"/>
      <c r="AY11" s="396"/>
      <c r="AZ11" s="396"/>
      <c r="BA11" s="396"/>
      <c r="BB11" s="406">
        <f t="shared" si="4"/>
        <v>0</v>
      </c>
      <c r="BD11" s="407" t="str">
        <f>M3</f>
        <v>岗位8</v>
      </c>
    </row>
    <row r="12" s="366" customFormat="1" customHeight="1" spans="1:56">
      <c r="A12" s="366" t="str">
        <f t="shared" si="0"/>
        <v>119以上</v>
      </c>
      <c r="B12" s="379">
        <v>119</v>
      </c>
      <c r="C12" s="380">
        <f t="shared" si="1"/>
        <v>0</v>
      </c>
      <c r="D12" s="376">
        <f t="shared" si="2"/>
        <v>0</v>
      </c>
      <c r="E12" s="377"/>
      <c r="F12" s="377"/>
      <c r="G12" s="377"/>
      <c r="H12" s="378"/>
      <c r="I12" s="376">
        <f t="shared" si="3"/>
        <v>0</v>
      </c>
      <c r="J12" s="377"/>
      <c r="K12" s="377"/>
      <c r="L12" s="377"/>
      <c r="M12" s="377"/>
      <c r="N12" s="377"/>
      <c r="O12" s="378"/>
      <c r="P12" s="387"/>
      <c r="Q12" s="395" t="s">
        <v>90</v>
      </c>
      <c r="R12" s="396"/>
      <c r="S12" s="396"/>
      <c r="T12" s="396"/>
      <c r="U12" s="396"/>
      <c r="V12" s="396"/>
      <c r="W12" s="396"/>
      <c r="X12" s="396"/>
      <c r="Y12" s="396"/>
      <c r="Z12" s="396"/>
      <c r="AA12" s="396"/>
      <c r="AB12" s="396"/>
      <c r="AC12" s="396"/>
      <c r="AD12" s="396"/>
      <c r="AE12" s="396"/>
      <c r="AF12" s="396"/>
      <c r="AG12" s="396"/>
      <c r="AH12" s="396"/>
      <c r="AI12" s="396"/>
      <c r="AJ12" s="396"/>
      <c r="AK12" s="396"/>
      <c r="AL12" s="396"/>
      <c r="AM12" s="396"/>
      <c r="AN12" s="396"/>
      <c r="AO12" s="396"/>
      <c r="AP12" s="396"/>
      <c r="AQ12" s="396"/>
      <c r="AR12" s="396"/>
      <c r="AS12" s="396"/>
      <c r="AT12" s="396"/>
      <c r="AU12" s="396"/>
      <c r="AV12" s="396"/>
      <c r="AW12" s="396"/>
      <c r="AX12" s="396"/>
      <c r="AY12" s="396"/>
      <c r="AZ12" s="396"/>
      <c r="BA12" s="396"/>
      <c r="BB12" s="406">
        <f t="shared" si="4"/>
        <v>0</v>
      </c>
      <c r="BD12" s="407" t="str">
        <f>N3</f>
        <v>岗位9</v>
      </c>
    </row>
    <row r="13" s="366" customFormat="1" customHeight="1" spans="1:56">
      <c r="A13" s="366" t="str">
        <f t="shared" si="0"/>
        <v>以上</v>
      </c>
      <c r="B13" s="381"/>
      <c r="C13" s="382">
        <f t="shared" si="1"/>
        <v>0</v>
      </c>
      <c r="D13" s="383">
        <f t="shared" si="2"/>
        <v>0</v>
      </c>
      <c r="E13" s="384"/>
      <c r="F13" s="384"/>
      <c r="G13" s="384"/>
      <c r="H13" s="385"/>
      <c r="I13" s="383">
        <f t="shared" si="3"/>
        <v>0</v>
      </c>
      <c r="J13" s="384"/>
      <c r="K13" s="384"/>
      <c r="L13" s="384"/>
      <c r="M13" s="384"/>
      <c r="N13" s="384"/>
      <c r="O13" s="385"/>
      <c r="P13" s="387"/>
      <c r="Q13" s="395" t="s">
        <v>91</v>
      </c>
      <c r="R13" s="396"/>
      <c r="S13" s="396"/>
      <c r="T13" s="396"/>
      <c r="U13" s="396"/>
      <c r="V13" s="396"/>
      <c r="W13" s="396"/>
      <c r="X13" s="396"/>
      <c r="Y13" s="396"/>
      <c r="Z13" s="396"/>
      <c r="AA13" s="396"/>
      <c r="AB13" s="396"/>
      <c r="AC13" s="396"/>
      <c r="AD13" s="396"/>
      <c r="AE13" s="396"/>
      <c r="AF13" s="396"/>
      <c r="AG13" s="396"/>
      <c r="AH13" s="396"/>
      <c r="AI13" s="396"/>
      <c r="AJ13" s="396"/>
      <c r="AK13" s="396"/>
      <c r="AL13" s="396"/>
      <c r="AM13" s="396"/>
      <c r="AN13" s="396"/>
      <c r="AO13" s="396"/>
      <c r="AP13" s="396"/>
      <c r="AQ13" s="396"/>
      <c r="AR13" s="396"/>
      <c r="AS13" s="396"/>
      <c r="AT13" s="396"/>
      <c r="AU13" s="396"/>
      <c r="AV13" s="396"/>
      <c r="AW13" s="396"/>
      <c r="AX13" s="396"/>
      <c r="AY13" s="396"/>
      <c r="AZ13" s="396"/>
      <c r="BA13" s="396"/>
      <c r="BB13" s="406">
        <f t="shared" si="4"/>
        <v>0</v>
      </c>
      <c r="BD13" s="407" t="str">
        <f>O3</f>
        <v>岗位10</v>
      </c>
    </row>
    <row r="14" s="366" customFormat="1" ht="18" customHeight="1" spans="17:56">
      <c r="Q14" s="395" t="s">
        <v>92</v>
      </c>
      <c r="R14" s="396"/>
      <c r="S14" s="396"/>
      <c r="T14" s="396"/>
      <c r="U14" s="396"/>
      <c r="V14" s="396"/>
      <c r="W14" s="396"/>
      <c r="X14" s="396"/>
      <c r="Y14" s="396"/>
      <c r="Z14" s="396"/>
      <c r="AA14" s="396"/>
      <c r="AB14" s="396"/>
      <c r="AC14" s="396"/>
      <c r="AD14" s="396"/>
      <c r="AE14" s="396"/>
      <c r="AF14" s="396"/>
      <c r="AG14" s="396"/>
      <c r="AH14" s="396"/>
      <c r="AI14" s="396"/>
      <c r="AJ14" s="396"/>
      <c r="AK14" s="396"/>
      <c r="AL14" s="396"/>
      <c r="AM14" s="396"/>
      <c r="AN14" s="396"/>
      <c r="AO14" s="396"/>
      <c r="AP14" s="396"/>
      <c r="AQ14" s="396"/>
      <c r="AR14" s="396"/>
      <c r="AS14" s="396"/>
      <c r="AT14" s="396"/>
      <c r="AU14" s="396"/>
      <c r="AV14" s="396"/>
      <c r="AW14" s="396"/>
      <c r="AX14" s="396"/>
      <c r="AY14" s="396"/>
      <c r="AZ14" s="396"/>
      <c r="BA14" s="396"/>
      <c r="BB14" s="406">
        <f t="shared" si="4"/>
        <v>0</v>
      </c>
      <c r="BD14" s="407" t="str">
        <f>Q4</f>
        <v>厨房开档</v>
      </c>
    </row>
    <row r="15" s="366" customFormat="1" ht="19" customHeight="1" spans="2:56">
      <c r="B15" s="386"/>
      <c r="Q15" s="395" t="s">
        <v>93</v>
      </c>
      <c r="R15" s="396"/>
      <c r="S15" s="396"/>
      <c r="T15" s="396"/>
      <c r="U15" s="396"/>
      <c r="V15" s="396"/>
      <c r="W15" s="396"/>
      <c r="X15" s="396"/>
      <c r="Y15" s="396"/>
      <c r="Z15" s="396"/>
      <c r="AA15" s="396"/>
      <c r="AB15" s="396"/>
      <c r="AC15" s="396"/>
      <c r="AD15" s="396"/>
      <c r="AE15" s="396"/>
      <c r="AF15" s="396"/>
      <c r="AG15" s="396"/>
      <c r="AH15" s="396"/>
      <c r="AI15" s="396"/>
      <c r="AJ15" s="396"/>
      <c r="AK15" s="396"/>
      <c r="AL15" s="396"/>
      <c r="AM15" s="396"/>
      <c r="AN15" s="396"/>
      <c r="AO15" s="396"/>
      <c r="AP15" s="396"/>
      <c r="AQ15" s="396"/>
      <c r="AR15" s="396"/>
      <c r="AS15" s="396"/>
      <c r="AT15" s="396"/>
      <c r="AU15" s="396"/>
      <c r="AV15" s="396"/>
      <c r="AW15" s="396"/>
      <c r="AX15" s="396"/>
      <c r="AY15" s="396"/>
      <c r="AZ15" s="396"/>
      <c r="BA15" s="396"/>
      <c r="BB15" s="406">
        <f t="shared" si="4"/>
        <v>0</v>
      </c>
      <c r="BD15" s="407" t="str">
        <f t="shared" ref="BD15:BD30" si="5">Q5</f>
        <v>大堂开档</v>
      </c>
    </row>
    <row r="16" s="366" customFormat="1" ht="17" customHeight="1" spans="1:56">
      <c r="A16" s="386"/>
      <c r="B16" s="386"/>
      <c r="Q16" s="395" t="s">
        <v>94</v>
      </c>
      <c r="R16" s="396"/>
      <c r="S16" s="396"/>
      <c r="T16" s="396"/>
      <c r="U16" s="396"/>
      <c r="V16" s="396"/>
      <c r="W16" s="396"/>
      <c r="X16" s="396"/>
      <c r="Y16" s="396"/>
      <c r="Z16" s="396"/>
      <c r="AA16" s="396"/>
      <c r="AB16" s="396"/>
      <c r="AC16" s="396"/>
      <c r="AD16" s="396"/>
      <c r="AE16" s="396"/>
      <c r="AF16" s="396"/>
      <c r="AG16" s="396"/>
      <c r="AH16" s="396"/>
      <c r="AI16" s="396"/>
      <c r="AJ16" s="396"/>
      <c r="AK16" s="396"/>
      <c r="AL16" s="396"/>
      <c r="AM16" s="396"/>
      <c r="AN16" s="396"/>
      <c r="AO16" s="396"/>
      <c r="AP16" s="396"/>
      <c r="AQ16" s="396"/>
      <c r="AR16" s="396"/>
      <c r="AS16" s="396"/>
      <c r="AT16" s="396"/>
      <c r="AU16" s="396"/>
      <c r="AV16" s="396"/>
      <c r="AW16" s="396"/>
      <c r="AX16" s="396"/>
      <c r="AY16" s="396"/>
      <c r="AZ16" s="396"/>
      <c r="BA16" s="396"/>
      <c r="BB16" s="406">
        <f t="shared" si="4"/>
        <v>0</v>
      </c>
      <c r="BD16" s="407" t="str">
        <f t="shared" si="5"/>
        <v>厨房预烊</v>
      </c>
    </row>
    <row r="17" s="366" customFormat="1" customHeight="1" spans="17:56">
      <c r="Q17" s="395" t="s">
        <v>95</v>
      </c>
      <c r="R17" s="396"/>
      <c r="S17" s="396"/>
      <c r="T17" s="396"/>
      <c r="U17" s="396"/>
      <c r="V17" s="396"/>
      <c r="W17" s="396"/>
      <c r="X17" s="396"/>
      <c r="Y17" s="396"/>
      <c r="Z17" s="396"/>
      <c r="AA17" s="396"/>
      <c r="AB17" s="396"/>
      <c r="AC17" s="396"/>
      <c r="AD17" s="396"/>
      <c r="AE17" s="396"/>
      <c r="AF17" s="396"/>
      <c r="AG17" s="396"/>
      <c r="AH17" s="396"/>
      <c r="AI17" s="396"/>
      <c r="AJ17" s="396"/>
      <c r="AK17" s="396"/>
      <c r="AL17" s="396"/>
      <c r="AM17" s="396"/>
      <c r="AN17" s="396"/>
      <c r="AO17" s="396"/>
      <c r="AP17" s="396"/>
      <c r="AQ17" s="396"/>
      <c r="AR17" s="396"/>
      <c r="AS17" s="396"/>
      <c r="AT17" s="396"/>
      <c r="AU17" s="396"/>
      <c r="AV17" s="396"/>
      <c r="AW17" s="396"/>
      <c r="AX17" s="396"/>
      <c r="AY17" s="396"/>
      <c r="AZ17" s="396"/>
      <c r="BA17" s="396"/>
      <c r="BB17" s="406">
        <f t="shared" si="4"/>
        <v>0</v>
      </c>
      <c r="BD17" s="407" t="str">
        <f t="shared" si="5"/>
        <v>大堂预烊</v>
      </c>
    </row>
    <row r="18" s="366" customFormat="1" customHeight="1" spans="17:56">
      <c r="Q18" s="395" t="s">
        <v>96</v>
      </c>
      <c r="R18" s="396"/>
      <c r="S18" s="396"/>
      <c r="T18" s="396"/>
      <c r="U18" s="396"/>
      <c r="V18" s="396"/>
      <c r="W18" s="396"/>
      <c r="X18" s="396"/>
      <c r="Y18" s="396"/>
      <c r="Z18" s="396"/>
      <c r="AA18" s="396"/>
      <c r="AB18" s="396"/>
      <c r="AC18" s="396"/>
      <c r="AD18" s="396"/>
      <c r="AE18" s="396"/>
      <c r="AF18" s="396"/>
      <c r="AG18" s="396"/>
      <c r="AH18" s="396"/>
      <c r="AI18" s="396"/>
      <c r="AJ18" s="396"/>
      <c r="AK18" s="396"/>
      <c r="AL18" s="396"/>
      <c r="AM18" s="396"/>
      <c r="AN18" s="396"/>
      <c r="AO18" s="396"/>
      <c r="AP18" s="396"/>
      <c r="AQ18" s="396"/>
      <c r="AR18" s="396"/>
      <c r="AS18" s="396"/>
      <c r="AT18" s="396"/>
      <c r="AU18" s="396"/>
      <c r="AV18" s="396"/>
      <c r="AW18" s="396"/>
      <c r="AX18" s="396"/>
      <c r="AY18" s="396"/>
      <c r="AZ18" s="396"/>
      <c r="BA18" s="396"/>
      <c r="BB18" s="406">
        <f t="shared" si="4"/>
        <v>0</v>
      </c>
      <c r="BD18" s="407" t="str">
        <f t="shared" si="5"/>
        <v>厨房打烊</v>
      </c>
    </row>
    <row r="19" s="366" customFormat="1" customHeight="1" spans="17:56">
      <c r="Q19" s="397" t="s">
        <v>97</v>
      </c>
      <c r="R19" s="396"/>
      <c r="S19" s="396"/>
      <c r="T19" s="396"/>
      <c r="U19" s="396"/>
      <c r="V19" s="396"/>
      <c r="W19" s="396"/>
      <c r="X19" s="396"/>
      <c r="Y19" s="396"/>
      <c r="Z19" s="396"/>
      <c r="AA19" s="396"/>
      <c r="AB19" s="396"/>
      <c r="AC19" s="396"/>
      <c r="AD19" s="396"/>
      <c r="AE19" s="396"/>
      <c r="AF19" s="396"/>
      <c r="AG19" s="396"/>
      <c r="AH19" s="396"/>
      <c r="AI19" s="396"/>
      <c r="AJ19" s="396"/>
      <c r="AK19" s="396"/>
      <c r="AL19" s="396"/>
      <c r="AM19" s="396"/>
      <c r="AN19" s="396"/>
      <c r="AO19" s="396"/>
      <c r="AP19" s="396"/>
      <c r="AQ19" s="396"/>
      <c r="AR19" s="396"/>
      <c r="AS19" s="396"/>
      <c r="AT19" s="396"/>
      <c r="AU19" s="396"/>
      <c r="AV19" s="396"/>
      <c r="AW19" s="396"/>
      <c r="AX19" s="396"/>
      <c r="AY19" s="396"/>
      <c r="AZ19" s="396"/>
      <c r="BA19" s="396"/>
      <c r="BB19" s="406">
        <f t="shared" si="4"/>
        <v>0</v>
      </c>
      <c r="BD19" s="407" t="str">
        <f t="shared" si="5"/>
        <v>大堂打烊</v>
      </c>
    </row>
    <row r="20" s="366" customFormat="1" customHeight="1" spans="17:56">
      <c r="Q20" s="397" t="s">
        <v>98</v>
      </c>
      <c r="R20" s="396"/>
      <c r="S20" s="396"/>
      <c r="T20" s="396"/>
      <c r="U20" s="396"/>
      <c r="V20" s="396"/>
      <c r="W20" s="396"/>
      <c r="X20" s="396"/>
      <c r="Y20" s="396"/>
      <c r="Z20" s="396"/>
      <c r="AA20" s="396"/>
      <c r="AB20" s="396"/>
      <c r="AC20" s="396"/>
      <c r="AD20" s="396"/>
      <c r="AE20" s="396"/>
      <c r="AF20" s="396"/>
      <c r="AG20" s="396"/>
      <c r="AH20" s="396"/>
      <c r="AI20" s="396"/>
      <c r="AJ20" s="396"/>
      <c r="AK20" s="396"/>
      <c r="AL20" s="396"/>
      <c r="AM20" s="396"/>
      <c r="AN20" s="396"/>
      <c r="AO20" s="396"/>
      <c r="AP20" s="396"/>
      <c r="AQ20" s="396"/>
      <c r="AR20" s="396"/>
      <c r="AS20" s="396"/>
      <c r="AT20" s="396"/>
      <c r="AU20" s="396"/>
      <c r="AV20" s="396"/>
      <c r="AW20" s="396"/>
      <c r="AX20" s="396"/>
      <c r="AY20" s="396"/>
      <c r="AZ20" s="396"/>
      <c r="BA20" s="396"/>
      <c r="BB20" s="406">
        <f t="shared" si="4"/>
        <v>0</v>
      </c>
      <c r="BD20" s="407" t="str">
        <f t="shared" si="5"/>
        <v>日清</v>
      </c>
    </row>
    <row r="21" s="366" customFormat="1" customHeight="1" spans="17:56">
      <c r="Q21" s="398" t="s">
        <v>46</v>
      </c>
      <c r="R21" s="399">
        <f>SUM(R4:R20)</f>
        <v>0</v>
      </c>
      <c r="S21" s="399">
        <f>SUM(S4:S20)</f>
        <v>0</v>
      </c>
      <c r="T21" s="399">
        <f>SUM(T4:T20)</f>
        <v>0</v>
      </c>
      <c r="U21" s="399">
        <f>SUM(U4:U20)</f>
        <v>0</v>
      </c>
      <c r="V21" s="399">
        <f t="shared" ref="V21:BB21" si="6">SUM(V4:V20)</f>
        <v>0</v>
      </c>
      <c r="W21" s="399">
        <f t="shared" si="6"/>
        <v>0</v>
      </c>
      <c r="X21" s="399">
        <f t="shared" si="6"/>
        <v>0</v>
      </c>
      <c r="Y21" s="399">
        <f t="shared" si="6"/>
        <v>0</v>
      </c>
      <c r="Z21" s="399">
        <f t="shared" si="6"/>
        <v>0</v>
      </c>
      <c r="AA21" s="399">
        <f t="shared" si="6"/>
        <v>0</v>
      </c>
      <c r="AB21" s="399">
        <f t="shared" si="6"/>
        <v>0</v>
      </c>
      <c r="AC21" s="399">
        <f t="shared" si="6"/>
        <v>0</v>
      </c>
      <c r="AD21" s="399">
        <f t="shared" si="6"/>
        <v>0</v>
      </c>
      <c r="AE21" s="399">
        <f t="shared" si="6"/>
        <v>0</v>
      </c>
      <c r="AF21" s="399">
        <f t="shared" si="6"/>
        <v>0</v>
      </c>
      <c r="AG21" s="399">
        <f t="shared" si="6"/>
        <v>0</v>
      </c>
      <c r="AH21" s="399">
        <f t="shared" si="6"/>
        <v>0</v>
      </c>
      <c r="AI21" s="399">
        <f t="shared" si="6"/>
        <v>0</v>
      </c>
      <c r="AJ21" s="399">
        <f t="shared" si="6"/>
        <v>0</v>
      </c>
      <c r="AK21" s="399">
        <f t="shared" si="6"/>
        <v>0</v>
      </c>
      <c r="AL21" s="399">
        <f t="shared" si="6"/>
        <v>0</v>
      </c>
      <c r="AM21" s="399">
        <f t="shared" si="6"/>
        <v>0</v>
      </c>
      <c r="AN21" s="399">
        <f t="shared" si="6"/>
        <v>0</v>
      </c>
      <c r="AO21" s="399">
        <f t="shared" si="6"/>
        <v>0</v>
      </c>
      <c r="AP21" s="399">
        <f t="shared" si="6"/>
        <v>0</v>
      </c>
      <c r="AQ21" s="399">
        <f t="shared" si="6"/>
        <v>0</v>
      </c>
      <c r="AR21" s="399">
        <f t="shared" si="6"/>
        <v>0</v>
      </c>
      <c r="AS21" s="399">
        <f t="shared" si="6"/>
        <v>0</v>
      </c>
      <c r="AT21" s="399">
        <f t="shared" si="6"/>
        <v>0</v>
      </c>
      <c r="AU21" s="399">
        <f t="shared" si="6"/>
        <v>0</v>
      </c>
      <c r="AV21" s="399">
        <f t="shared" si="6"/>
        <v>0</v>
      </c>
      <c r="AW21" s="399">
        <f t="shared" si="6"/>
        <v>0</v>
      </c>
      <c r="AX21" s="399">
        <f t="shared" si="6"/>
        <v>0</v>
      </c>
      <c r="AY21" s="399">
        <f t="shared" si="6"/>
        <v>0</v>
      </c>
      <c r="AZ21" s="399">
        <f t="shared" si="6"/>
        <v>0</v>
      </c>
      <c r="BA21" s="399">
        <f t="shared" si="6"/>
        <v>0</v>
      </c>
      <c r="BB21" s="399">
        <f t="shared" si="6"/>
        <v>0</v>
      </c>
      <c r="BD21" s="407" t="str">
        <f t="shared" si="5"/>
        <v>周清</v>
      </c>
    </row>
    <row r="22" s="366" customFormat="1" customHeight="1" spans="17:56">
      <c r="Q22" s="400"/>
      <c r="R22" s="400"/>
      <c r="S22" s="400"/>
      <c r="T22" s="400"/>
      <c r="U22" s="400"/>
      <c r="V22" s="400"/>
      <c r="W22" s="40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  <c r="AJ22" s="400"/>
      <c r="AK22" s="400"/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0"/>
      <c r="BA22" s="400"/>
      <c r="BB22" s="408"/>
      <c r="BD22" s="407" t="str">
        <f t="shared" si="5"/>
        <v>派单</v>
      </c>
    </row>
    <row r="23" customHeight="1" spans="56:56">
      <c r="BD23" s="407" t="str">
        <f t="shared" si="5"/>
        <v>收货</v>
      </c>
    </row>
    <row r="24" customHeight="1" spans="56:56">
      <c r="BD24" s="407" t="str">
        <f t="shared" si="5"/>
        <v>生产</v>
      </c>
    </row>
    <row r="25" customHeight="1" spans="56:56">
      <c r="BD25" s="407" t="str">
        <f t="shared" si="5"/>
        <v>训练</v>
      </c>
    </row>
    <row r="26" customHeight="1" spans="56:56">
      <c r="BD26" s="407" t="str">
        <f t="shared" si="5"/>
        <v>洗碗</v>
      </c>
    </row>
    <row r="27" customHeight="1" spans="56:56">
      <c r="BD27" s="407" t="str">
        <f t="shared" si="5"/>
        <v>凉菜</v>
      </c>
    </row>
    <row r="28" customHeight="1" spans="56:56">
      <c r="BD28" s="407" t="str">
        <f t="shared" si="5"/>
        <v>炒制</v>
      </c>
    </row>
    <row r="29" customHeight="1" spans="56:56">
      <c r="BD29" s="407" t="str">
        <f t="shared" si="5"/>
        <v>分装</v>
      </c>
    </row>
    <row r="30" customHeight="1" spans="56:56">
      <c r="BD30" s="407" t="str">
        <f t="shared" si="5"/>
        <v>外卖</v>
      </c>
    </row>
  </sheetData>
  <mergeCells count="6">
    <mergeCell ref="B1:O1"/>
    <mergeCell ref="D2:H2"/>
    <mergeCell ref="I2:O2"/>
    <mergeCell ref="B2:B3"/>
    <mergeCell ref="C2:C3"/>
    <mergeCell ref="Q1:BB2"/>
  </mergeCells>
  <pageMargins left="0.75" right="0.75" top="1" bottom="1" header="0.511805555555556" footer="0.511805555555556"/>
  <pageSetup paperSize="9" orientation="portrait"/>
  <headerFooter/>
  <ignoredErrors>
    <ignoredError sqref="R21:BA2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fitToPage="1"/>
  </sheetPr>
  <dimension ref="A1:AM46"/>
  <sheetViews>
    <sheetView showGridLines="0" showRowColHeaders="0" showZeros="0" workbookViewId="0">
      <selection activeCell="L8" sqref="L8"/>
    </sheetView>
  </sheetViews>
  <sheetFormatPr defaultColWidth="9" defaultRowHeight="16.5"/>
  <cols>
    <col min="1" max="1" width="3.25" style="302" customWidth="1"/>
    <col min="2" max="2" width="12.5" style="298" customWidth="1"/>
    <col min="3" max="3" width="10.875" style="298" customWidth="1"/>
    <col min="4" max="4" width="11.625" style="301" customWidth="1"/>
    <col min="5" max="18" width="7.125" style="298" customWidth="1"/>
    <col min="19" max="19" width="17.875" style="298" customWidth="1"/>
    <col min="20" max="36" width="9" style="298" hidden="1" customWidth="1"/>
    <col min="37" max="37" width="2.625" style="298" hidden="1" customWidth="1"/>
    <col min="38" max="38" width="9" style="298" hidden="1" customWidth="1"/>
    <col min="39" max="16384" width="9" style="298"/>
  </cols>
  <sheetData>
    <row r="1" s="298" customFormat="1" ht="11" customHeight="1" spans="1:19">
      <c r="A1" s="302"/>
      <c r="D1" s="301"/>
      <c r="S1" s="344"/>
    </row>
    <row r="2" s="298" customFormat="1" ht="20" customHeight="1" spans="1:39">
      <c r="A2" s="302"/>
      <c r="B2" s="303" t="s">
        <v>99</v>
      </c>
      <c r="C2" s="304" t="s">
        <v>100</v>
      </c>
      <c r="D2" s="305" t="s">
        <v>101</v>
      </c>
      <c r="E2" s="306" t="s">
        <v>102</v>
      </c>
      <c r="F2" s="307"/>
      <c r="G2" s="308" t="s">
        <v>103</v>
      </c>
      <c r="H2" s="309"/>
      <c r="I2" s="308" t="s">
        <v>104</v>
      </c>
      <c r="J2" s="309"/>
      <c r="K2" s="308" t="s">
        <v>105</v>
      </c>
      <c r="L2" s="309"/>
      <c r="M2" s="308" t="s">
        <v>106</v>
      </c>
      <c r="N2" s="309"/>
      <c r="O2" s="308" t="s">
        <v>107</v>
      </c>
      <c r="P2" s="343"/>
      <c r="Q2" s="345" t="s">
        <v>108</v>
      </c>
      <c r="R2" s="309"/>
      <c r="S2" s="346" t="s">
        <v>109</v>
      </c>
      <c r="T2" s="347"/>
      <c r="AL2" s="347"/>
      <c r="AM2" s="347"/>
    </row>
    <row r="3" s="298" customFormat="1" ht="18" customHeight="1" spans="1:39">
      <c r="A3" s="302"/>
      <c r="B3" s="303"/>
      <c r="C3" s="304"/>
      <c r="D3" s="310"/>
      <c r="E3" s="311">
        <f>主页!J2</f>
        <v>43927</v>
      </c>
      <c r="F3" s="312"/>
      <c r="G3" s="312">
        <f t="shared" ref="G3:K3" si="0">E3+1</f>
        <v>43928</v>
      </c>
      <c r="H3" s="312"/>
      <c r="I3" s="312">
        <f t="shared" si="0"/>
        <v>43929</v>
      </c>
      <c r="J3" s="312"/>
      <c r="K3" s="312">
        <f t="shared" si="0"/>
        <v>43930</v>
      </c>
      <c r="L3" s="312"/>
      <c r="M3" s="312">
        <f t="shared" ref="M3:Q3" si="1">K3+1</f>
        <v>43931</v>
      </c>
      <c r="N3" s="312"/>
      <c r="O3" s="312">
        <f t="shared" si="1"/>
        <v>43932</v>
      </c>
      <c r="P3" s="312"/>
      <c r="Q3" s="312">
        <f t="shared" si="1"/>
        <v>43933</v>
      </c>
      <c r="R3" s="348"/>
      <c r="S3" s="349"/>
      <c r="T3" s="347"/>
      <c r="AL3" s="347"/>
      <c r="AM3" s="347"/>
    </row>
    <row r="4" s="298" customFormat="1" ht="19" customHeight="1" spans="1:39">
      <c r="A4" s="302"/>
      <c r="B4" s="303"/>
      <c r="C4" s="304"/>
      <c r="D4" s="313"/>
      <c r="E4" s="314" t="s">
        <v>110</v>
      </c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50"/>
      <c r="S4" s="346"/>
      <c r="T4" s="347">
        <f t="shared" ref="T4:AI4" si="2">SUM(T6:T45)</f>
        <v>8</v>
      </c>
      <c r="U4" s="298">
        <f t="shared" si="2"/>
        <v>8</v>
      </c>
      <c r="V4" s="298">
        <f t="shared" si="2"/>
        <v>8</v>
      </c>
      <c r="W4" s="298">
        <f t="shared" si="2"/>
        <v>8</v>
      </c>
      <c r="X4" s="298">
        <f t="shared" si="2"/>
        <v>8</v>
      </c>
      <c r="Y4" s="298">
        <f t="shared" si="2"/>
        <v>8</v>
      </c>
      <c r="Z4" s="298">
        <f t="shared" si="2"/>
        <v>8</v>
      </c>
      <c r="AA4" s="298">
        <f t="shared" si="2"/>
        <v>20</v>
      </c>
      <c r="AB4" s="298">
        <f t="shared" si="2"/>
        <v>0</v>
      </c>
      <c r="AC4" s="298">
        <f t="shared" si="2"/>
        <v>0</v>
      </c>
      <c r="AD4" s="298">
        <f t="shared" si="2"/>
        <v>0</v>
      </c>
      <c r="AE4" s="298">
        <f t="shared" si="2"/>
        <v>0</v>
      </c>
      <c r="AF4" s="298">
        <f t="shared" si="2"/>
        <v>0</v>
      </c>
      <c r="AG4" s="298">
        <f t="shared" si="2"/>
        <v>0</v>
      </c>
      <c r="AH4" s="298">
        <f t="shared" si="2"/>
        <v>20</v>
      </c>
      <c r="AI4" s="298">
        <f t="shared" si="2"/>
        <v>0</v>
      </c>
      <c r="AL4" s="347"/>
      <c r="AM4" s="347"/>
    </row>
    <row r="5" s="298" customFormat="1" ht="30" customHeight="1" spans="1:39">
      <c r="A5" s="302"/>
      <c r="B5" s="303"/>
      <c r="C5" s="304"/>
      <c r="D5" s="316"/>
      <c r="E5" s="317">
        <f>T4</f>
        <v>8</v>
      </c>
      <c r="F5" s="318"/>
      <c r="G5" s="318">
        <f>U4</f>
        <v>8</v>
      </c>
      <c r="H5" s="318"/>
      <c r="I5" s="318">
        <f>V4</f>
        <v>8</v>
      </c>
      <c r="J5" s="318"/>
      <c r="K5" s="318">
        <f>W4</f>
        <v>8</v>
      </c>
      <c r="L5" s="318"/>
      <c r="M5" s="318">
        <f>X4</f>
        <v>8</v>
      </c>
      <c r="N5" s="318"/>
      <c r="O5" s="318">
        <f>Y4</f>
        <v>8</v>
      </c>
      <c r="P5" s="318"/>
      <c r="Q5" s="318">
        <f>Z4</f>
        <v>8</v>
      </c>
      <c r="R5" s="351"/>
      <c r="S5" s="352" t="s">
        <v>111</v>
      </c>
      <c r="T5" s="353" t="str">
        <f>E2</f>
        <v>星期一</v>
      </c>
      <c r="U5" s="354" t="str">
        <f>G2</f>
        <v>星期二</v>
      </c>
      <c r="V5" s="354" t="str">
        <f>I2</f>
        <v>星期三</v>
      </c>
      <c r="W5" s="354" t="str">
        <f>K2</f>
        <v>星期四</v>
      </c>
      <c r="X5" s="354" t="str">
        <f>M2</f>
        <v>星期五</v>
      </c>
      <c r="Y5" s="354" t="str">
        <f>O2</f>
        <v>星期六</v>
      </c>
      <c r="Z5" s="354" t="str">
        <f>Q2</f>
        <v>星期日</v>
      </c>
      <c r="AA5" s="354" t="s">
        <v>102</v>
      </c>
      <c r="AB5" s="354" t="s">
        <v>103</v>
      </c>
      <c r="AC5" s="354" t="s">
        <v>104</v>
      </c>
      <c r="AD5" s="354" t="s">
        <v>105</v>
      </c>
      <c r="AE5" s="354" t="s">
        <v>106</v>
      </c>
      <c r="AF5" s="354" t="s">
        <v>107</v>
      </c>
      <c r="AG5" s="354" t="s">
        <v>108</v>
      </c>
      <c r="AH5" s="364" t="s">
        <v>112</v>
      </c>
      <c r="AI5" s="365" t="s">
        <v>113</v>
      </c>
      <c r="AK5" s="347"/>
      <c r="AL5" s="347"/>
      <c r="AM5" s="347"/>
    </row>
    <row r="6" s="298" customFormat="1" spans="1:39">
      <c r="A6" s="302">
        <v>1</v>
      </c>
      <c r="B6" s="319" t="s">
        <v>114</v>
      </c>
      <c r="C6" s="320" t="s">
        <v>112</v>
      </c>
      <c r="D6" s="321">
        <f>IF(COUNTIF(AA6:AG6,0)=0,"未排休",IF(B6="","",SUM(AA6:AG6)))</f>
        <v>10</v>
      </c>
      <c r="E6" s="322">
        <v>8</v>
      </c>
      <c r="F6" s="323">
        <v>16</v>
      </c>
      <c r="G6" s="322">
        <v>8</v>
      </c>
      <c r="H6" s="323">
        <v>16</v>
      </c>
      <c r="I6" s="322">
        <v>8</v>
      </c>
      <c r="J6" s="323">
        <v>16</v>
      </c>
      <c r="K6" s="322">
        <v>8</v>
      </c>
      <c r="L6" s="323">
        <v>16</v>
      </c>
      <c r="M6" s="322">
        <v>8</v>
      </c>
      <c r="N6" s="323">
        <v>16</v>
      </c>
      <c r="O6" s="322">
        <v>8</v>
      </c>
      <c r="P6" s="323">
        <v>16</v>
      </c>
      <c r="Q6" s="322">
        <v>8</v>
      </c>
      <c r="R6" s="323">
        <v>16</v>
      </c>
      <c r="S6" s="355"/>
      <c r="T6" s="347">
        <f t="shared" ref="T6:T45" si="3">F6-E6</f>
        <v>8</v>
      </c>
      <c r="U6" s="298">
        <f t="shared" ref="U6:U45" si="4">H6-G6</f>
        <v>8</v>
      </c>
      <c r="V6" s="298">
        <f t="shared" ref="V6:V45" si="5">J6-I6</f>
        <v>8</v>
      </c>
      <c r="W6" s="298">
        <f t="shared" ref="W6:W45" si="6">L6-K6</f>
        <v>8</v>
      </c>
      <c r="X6" s="298">
        <f t="shared" ref="X6:X45" si="7">N6-M6</f>
        <v>8</v>
      </c>
      <c r="Y6" s="298">
        <f t="shared" ref="Y6:Y45" si="8">P6-O6</f>
        <v>8</v>
      </c>
      <c r="Z6" s="298">
        <f t="shared" ref="Z6:Z45" si="9">R6-Q6</f>
        <v>8</v>
      </c>
      <c r="AA6" s="298">
        <f>IFERROR(VLOOKUP($B6,星期一!$C:$AQ,41,FALSE),0)</f>
        <v>10</v>
      </c>
      <c r="AB6" s="298">
        <f>IFERROR(VLOOKUP($B6,星期二!$C:$AQ,41,FALSE),0)</f>
        <v>0</v>
      </c>
      <c r="AC6" s="298">
        <f>IFERROR(VLOOKUP($B6,星期三!$C:$AQ,41,FALSE),0)</f>
        <v>0</v>
      </c>
      <c r="AD6" s="298">
        <f>IFERROR(VLOOKUP($B6,星期四!$C:$AQ,41,FALSE),0)</f>
        <v>0</v>
      </c>
      <c r="AE6" s="298">
        <f>IFERROR(VLOOKUP($B6,星期五!$C:$AQ,41,FALSE),0)</f>
        <v>0</v>
      </c>
      <c r="AF6" s="298">
        <f>IFERROR(VLOOKUP($B6,星期六!$C:$AQ,41,FALSE),0)</f>
        <v>0</v>
      </c>
      <c r="AG6" s="298">
        <f>IFERROR(VLOOKUP($B6,星期日!$C:$AQ,41,FALSE),0)</f>
        <v>0</v>
      </c>
      <c r="AH6" s="298">
        <f>IF($C6=AH$5,SUM(AA6:AG6),0)</f>
        <v>10</v>
      </c>
      <c r="AI6" s="298">
        <f>IF($C6=AI$5,SUM(AB6:AH6),0)</f>
        <v>0</v>
      </c>
      <c r="AK6" s="347"/>
      <c r="AL6" s="347"/>
      <c r="AM6" s="347"/>
    </row>
    <row r="7" s="298" customFormat="1" spans="1:39">
      <c r="A7" s="302">
        <v>2</v>
      </c>
      <c r="B7" s="324" t="s">
        <v>115</v>
      </c>
      <c r="C7" s="325" t="s">
        <v>112</v>
      </c>
      <c r="D7" s="321">
        <f t="shared" ref="D7:D45" si="10">IF(COUNTIF(AA7:AG7,0)=0,"未排休",IF(B7="","",SUM(AA7:AG7)))</f>
        <v>10</v>
      </c>
      <c r="E7" s="326"/>
      <c r="F7" s="327"/>
      <c r="G7" s="327"/>
      <c r="H7" s="327"/>
      <c r="I7" s="327"/>
      <c r="J7" s="327"/>
      <c r="K7" s="327"/>
      <c r="L7" s="327"/>
      <c r="M7" s="327"/>
      <c r="N7" s="327"/>
      <c r="O7" s="327"/>
      <c r="P7" s="327"/>
      <c r="Q7" s="327"/>
      <c r="R7" s="356"/>
      <c r="S7" s="355"/>
      <c r="T7" s="347">
        <f t="shared" si="3"/>
        <v>0</v>
      </c>
      <c r="U7" s="298">
        <f t="shared" si="4"/>
        <v>0</v>
      </c>
      <c r="V7" s="298">
        <f t="shared" si="5"/>
        <v>0</v>
      </c>
      <c r="W7" s="298">
        <f t="shared" si="6"/>
        <v>0</v>
      </c>
      <c r="X7" s="298">
        <f t="shared" si="7"/>
        <v>0</v>
      </c>
      <c r="Y7" s="298">
        <f t="shared" si="8"/>
        <v>0</v>
      </c>
      <c r="Z7" s="298">
        <f t="shared" si="9"/>
        <v>0</v>
      </c>
      <c r="AA7" s="298">
        <f>IFERROR(VLOOKUP($B7,星期一!$C:$AQ,41,FALSE),0)</f>
        <v>10</v>
      </c>
      <c r="AB7" s="298">
        <f>IFERROR(VLOOKUP($B7,星期二!$C:$AQ,41,FALSE),0)</f>
        <v>0</v>
      </c>
      <c r="AC7" s="298">
        <f>IFERROR(VLOOKUP($B7,星期三!$C:$AQ,41,FALSE),0)</f>
        <v>0</v>
      </c>
      <c r="AD7" s="298">
        <f>IFERROR(VLOOKUP($B7,星期四!$C:$AQ,41,FALSE),0)</f>
        <v>0</v>
      </c>
      <c r="AE7" s="298">
        <f>IFERROR(VLOOKUP($B7,星期五!$C:$AQ,41,FALSE),0)</f>
        <v>0</v>
      </c>
      <c r="AF7" s="298">
        <f>IFERROR(VLOOKUP($B7,星期六!$C:$AQ,41,FALSE),0)</f>
        <v>0</v>
      </c>
      <c r="AG7" s="298">
        <f>IFERROR(VLOOKUP($B7,星期日!$C:$AQ,41,FALSE),0)</f>
        <v>0</v>
      </c>
      <c r="AH7" s="298">
        <f>IF($C7=AH$5,SUM(AA7:AG7),0)</f>
        <v>10</v>
      </c>
      <c r="AI7" s="298">
        <f>IF($C7=AI$5,SUM(AB7:AH7),0)</f>
        <v>0</v>
      </c>
      <c r="AK7" s="347"/>
      <c r="AL7" s="347"/>
      <c r="AM7" s="347"/>
    </row>
    <row r="8" s="298" customFormat="1" spans="1:39">
      <c r="A8" s="302">
        <v>3</v>
      </c>
      <c r="B8" s="328"/>
      <c r="C8" s="329"/>
      <c r="D8" s="321" t="str">
        <f t="shared" si="10"/>
        <v/>
      </c>
      <c r="E8" s="326"/>
      <c r="F8" s="327"/>
      <c r="G8" s="327"/>
      <c r="H8" s="327"/>
      <c r="I8" s="327"/>
      <c r="J8" s="327"/>
      <c r="K8" s="327"/>
      <c r="L8" s="327"/>
      <c r="M8" s="327"/>
      <c r="N8" s="327"/>
      <c r="O8" s="327"/>
      <c r="P8" s="327"/>
      <c r="Q8" s="327"/>
      <c r="R8" s="356"/>
      <c r="S8" s="355"/>
      <c r="T8" s="347">
        <f t="shared" si="3"/>
        <v>0</v>
      </c>
      <c r="U8" s="298">
        <f t="shared" si="4"/>
        <v>0</v>
      </c>
      <c r="V8" s="298">
        <f t="shared" si="5"/>
        <v>0</v>
      </c>
      <c r="W8" s="298">
        <f t="shared" si="6"/>
        <v>0</v>
      </c>
      <c r="X8" s="298">
        <f t="shared" si="7"/>
        <v>0</v>
      </c>
      <c r="Y8" s="298">
        <f t="shared" si="8"/>
        <v>0</v>
      </c>
      <c r="Z8" s="298">
        <f t="shared" si="9"/>
        <v>0</v>
      </c>
      <c r="AA8" s="298">
        <f>IFERROR(VLOOKUP($B8,星期一!$C:$AQ,41,FALSE),0)</f>
        <v>0</v>
      </c>
      <c r="AB8" s="298">
        <f>IFERROR(VLOOKUP($B8,星期二!$C:$AQ,41,FALSE),0)</f>
        <v>0</v>
      </c>
      <c r="AC8" s="298">
        <f>IFERROR(VLOOKUP($B8,星期三!$C:$AQ,41,FALSE),0)</f>
        <v>0</v>
      </c>
      <c r="AD8" s="298">
        <f>IFERROR(VLOOKUP($B8,星期四!$C:$AQ,41,FALSE),0)</f>
        <v>0</v>
      </c>
      <c r="AE8" s="298">
        <f>IFERROR(VLOOKUP($B8,星期五!$C:$AQ,41,FALSE),0)</f>
        <v>0</v>
      </c>
      <c r="AF8" s="298">
        <f>IFERROR(VLOOKUP($B8,星期六!$C:$AQ,41,FALSE),0)</f>
        <v>0</v>
      </c>
      <c r="AG8" s="298">
        <f>IFERROR(VLOOKUP($B8,星期日!$C:$AQ,41,FALSE),0)</f>
        <v>0</v>
      </c>
      <c r="AH8" s="298">
        <f>IF($C8=AH$5,SUM(AA8:AG8),0)</f>
        <v>0</v>
      </c>
      <c r="AI8" s="298">
        <f>IF($C8=AI$5,SUM(AB8:AH8),0)</f>
        <v>0</v>
      </c>
      <c r="AK8" s="347"/>
      <c r="AL8" s="347"/>
      <c r="AM8" s="347"/>
    </row>
    <row r="9" s="298" customFormat="1" spans="1:39">
      <c r="A9" s="302">
        <v>4</v>
      </c>
      <c r="B9" s="328"/>
      <c r="C9" s="329"/>
      <c r="D9" s="321" t="str">
        <f t="shared" si="10"/>
        <v/>
      </c>
      <c r="E9" s="326"/>
      <c r="F9" s="327"/>
      <c r="G9" s="327"/>
      <c r="H9" s="327"/>
      <c r="I9" s="327"/>
      <c r="J9" s="327"/>
      <c r="K9" s="327"/>
      <c r="L9" s="327"/>
      <c r="M9" s="327"/>
      <c r="N9" s="327"/>
      <c r="O9" s="327"/>
      <c r="P9" s="327"/>
      <c r="Q9" s="327"/>
      <c r="R9" s="356"/>
      <c r="S9" s="355"/>
      <c r="T9" s="347">
        <f t="shared" si="3"/>
        <v>0</v>
      </c>
      <c r="U9" s="298">
        <f t="shared" si="4"/>
        <v>0</v>
      </c>
      <c r="V9" s="298">
        <f t="shared" si="5"/>
        <v>0</v>
      </c>
      <c r="W9" s="298">
        <f t="shared" si="6"/>
        <v>0</v>
      </c>
      <c r="X9" s="298">
        <f t="shared" si="7"/>
        <v>0</v>
      </c>
      <c r="Y9" s="298">
        <f t="shared" si="8"/>
        <v>0</v>
      </c>
      <c r="Z9" s="298">
        <f t="shared" si="9"/>
        <v>0</v>
      </c>
      <c r="AA9" s="298">
        <f>IFERROR(VLOOKUP($B9,星期一!$C:$AQ,41,FALSE),0)</f>
        <v>0</v>
      </c>
      <c r="AB9" s="298">
        <f>IFERROR(VLOOKUP($B9,星期二!$C:$AQ,41,FALSE),0)</f>
        <v>0</v>
      </c>
      <c r="AC9" s="298">
        <f>IFERROR(VLOOKUP($B9,星期三!$C:$AQ,41,FALSE),0)</f>
        <v>0</v>
      </c>
      <c r="AD9" s="298">
        <f>IFERROR(VLOOKUP($B9,星期四!$C:$AQ,41,FALSE),0)</f>
        <v>0</v>
      </c>
      <c r="AE9" s="298">
        <f>IFERROR(VLOOKUP($B9,星期五!$C:$AQ,41,FALSE),0)</f>
        <v>0</v>
      </c>
      <c r="AF9" s="298">
        <f>IFERROR(VLOOKUP($B9,星期六!$C:$AQ,41,FALSE),0)</f>
        <v>0</v>
      </c>
      <c r="AG9" s="298">
        <f>IFERROR(VLOOKUP($B9,星期日!$C:$AQ,41,FALSE),0)</f>
        <v>0</v>
      </c>
      <c r="AH9" s="298">
        <f>IF($C9=AH$5,SUM(AA9:AG9),0)</f>
        <v>0</v>
      </c>
      <c r="AI9" s="298">
        <f>IF($C9=AI$5,SUM(AB9:AH9),0)</f>
        <v>0</v>
      </c>
      <c r="AK9" s="347"/>
      <c r="AL9" s="347"/>
      <c r="AM9" s="347"/>
    </row>
    <row r="10" s="298" customFormat="1" spans="1:39">
      <c r="A10" s="302">
        <v>5</v>
      </c>
      <c r="B10" s="328"/>
      <c r="C10" s="329"/>
      <c r="D10" s="321" t="str">
        <f t="shared" si="10"/>
        <v/>
      </c>
      <c r="E10" s="326"/>
      <c r="F10" s="327"/>
      <c r="G10" s="327"/>
      <c r="H10" s="327"/>
      <c r="I10" s="327"/>
      <c r="J10" s="327"/>
      <c r="K10" s="327"/>
      <c r="L10" s="327"/>
      <c r="M10" s="327"/>
      <c r="N10" s="327"/>
      <c r="O10" s="327"/>
      <c r="P10" s="327"/>
      <c r="Q10" s="327"/>
      <c r="R10" s="356"/>
      <c r="S10" s="355"/>
      <c r="T10" s="347">
        <f t="shared" si="3"/>
        <v>0</v>
      </c>
      <c r="U10" s="298">
        <f t="shared" si="4"/>
        <v>0</v>
      </c>
      <c r="V10" s="298">
        <f t="shared" si="5"/>
        <v>0</v>
      </c>
      <c r="W10" s="298">
        <f t="shared" si="6"/>
        <v>0</v>
      </c>
      <c r="X10" s="298">
        <f t="shared" si="7"/>
        <v>0</v>
      </c>
      <c r="Y10" s="298">
        <f t="shared" si="8"/>
        <v>0</v>
      </c>
      <c r="Z10" s="298">
        <f t="shared" si="9"/>
        <v>0</v>
      </c>
      <c r="AA10" s="298">
        <f>IFERROR(VLOOKUP($B10,星期一!$C:$AQ,41,FALSE),0)</f>
        <v>0</v>
      </c>
      <c r="AB10" s="298">
        <f>IFERROR(VLOOKUP($B10,星期二!$C:$AQ,41,FALSE),0)</f>
        <v>0</v>
      </c>
      <c r="AC10" s="298">
        <f>IFERROR(VLOOKUP($B10,星期三!$C:$AQ,41,FALSE),0)</f>
        <v>0</v>
      </c>
      <c r="AD10" s="298">
        <f>IFERROR(VLOOKUP($B10,星期四!$C:$AQ,41,FALSE),0)</f>
        <v>0</v>
      </c>
      <c r="AE10" s="298">
        <f>IFERROR(VLOOKUP($B10,星期五!$C:$AQ,41,FALSE),0)</f>
        <v>0</v>
      </c>
      <c r="AF10" s="298">
        <f>IFERROR(VLOOKUP($B10,星期六!$C:$AQ,41,FALSE),0)</f>
        <v>0</v>
      </c>
      <c r="AG10" s="298">
        <f>IFERROR(VLOOKUP($B10,星期日!$C:$AQ,41,FALSE),0)</f>
        <v>0</v>
      </c>
      <c r="AH10" s="298">
        <f>IF($C10=AH$5,SUM(AA10:AG10),0)</f>
        <v>0</v>
      </c>
      <c r="AI10" s="298">
        <f>IF($C10=AI$5,SUM(AB10:AH10),0)</f>
        <v>0</v>
      </c>
      <c r="AK10" s="347"/>
      <c r="AL10" s="347"/>
      <c r="AM10" s="347"/>
    </row>
    <row r="11" s="298" customFormat="1" spans="1:39">
      <c r="A11" s="302">
        <v>6</v>
      </c>
      <c r="B11" s="328"/>
      <c r="C11" s="329"/>
      <c r="D11" s="321" t="str">
        <f t="shared" si="10"/>
        <v/>
      </c>
      <c r="E11" s="326"/>
      <c r="F11" s="327"/>
      <c r="G11" s="327"/>
      <c r="H11" s="327"/>
      <c r="I11" s="327"/>
      <c r="J11" s="327"/>
      <c r="K11" s="327"/>
      <c r="L11" s="327"/>
      <c r="M11" s="327"/>
      <c r="N11" s="327"/>
      <c r="O11" s="327"/>
      <c r="P11" s="327"/>
      <c r="Q11" s="327"/>
      <c r="R11" s="356"/>
      <c r="S11" s="355"/>
      <c r="T11" s="347">
        <f t="shared" si="3"/>
        <v>0</v>
      </c>
      <c r="U11" s="298">
        <f t="shared" si="4"/>
        <v>0</v>
      </c>
      <c r="V11" s="298">
        <f t="shared" si="5"/>
        <v>0</v>
      </c>
      <c r="W11" s="298">
        <f t="shared" si="6"/>
        <v>0</v>
      </c>
      <c r="X11" s="298">
        <f t="shared" si="7"/>
        <v>0</v>
      </c>
      <c r="Y11" s="298">
        <f t="shared" si="8"/>
        <v>0</v>
      </c>
      <c r="Z11" s="298">
        <f t="shared" si="9"/>
        <v>0</v>
      </c>
      <c r="AA11" s="298">
        <f>IFERROR(VLOOKUP($B11,星期一!$C:$AQ,41,FALSE),0)</f>
        <v>0</v>
      </c>
      <c r="AB11" s="298">
        <f>IFERROR(VLOOKUP($B11,星期二!$C:$AQ,41,FALSE),0)</f>
        <v>0</v>
      </c>
      <c r="AC11" s="298">
        <f>IFERROR(VLOOKUP($B11,星期三!$C:$AQ,41,FALSE),0)</f>
        <v>0</v>
      </c>
      <c r="AD11" s="298">
        <f>IFERROR(VLOOKUP($B11,星期四!$C:$AQ,41,FALSE),0)</f>
        <v>0</v>
      </c>
      <c r="AE11" s="298">
        <f>IFERROR(VLOOKUP($B11,星期五!$C:$AQ,41,FALSE),0)</f>
        <v>0</v>
      </c>
      <c r="AF11" s="298">
        <f>IFERROR(VLOOKUP($B11,星期六!$C:$AQ,41,FALSE),0)</f>
        <v>0</v>
      </c>
      <c r="AG11" s="298">
        <f>IFERROR(VLOOKUP($B11,星期日!$C:$AQ,41,FALSE),0)</f>
        <v>0</v>
      </c>
      <c r="AH11" s="298">
        <f>IF($C11=AH$5,SUM(AA11:AG11),0)</f>
        <v>0</v>
      </c>
      <c r="AI11" s="298">
        <f>IF($C11=AI$5,SUM(AB11:AH11),0)</f>
        <v>0</v>
      </c>
      <c r="AK11" s="347"/>
      <c r="AL11" s="347"/>
      <c r="AM11" s="347"/>
    </row>
    <row r="12" s="298" customFormat="1" spans="1:39">
      <c r="A12" s="302">
        <v>7</v>
      </c>
      <c r="B12" s="328"/>
      <c r="C12" s="329"/>
      <c r="D12" s="321" t="str">
        <f t="shared" si="10"/>
        <v/>
      </c>
      <c r="E12" s="326"/>
      <c r="F12" s="327"/>
      <c r="G12" s="327"/>
      <c r="H12" s="327"/>
      <c r="I12" s="327"/>
      <c r="J12" s="327"/>
      <c r="K12" s="327"/>
      <c r="L12" s="327"/>
      <c r="M12" s="327"/>
      <c r="N12" s="327"/>
      <c r="O12" s="327"/>
      <c r="P12" s="327"/>
      <c r="Q12" s="327"/>
      <c r="R12" s="356"/>
      <c r="S12" s="355"/>
      <c r="T12" s="347">
        <f t="shared" si="3"/>
        <v>0</v>
      </c>
      <c r="U12" s="298">
        <f t="shared" si="4"/>
        <v>0</v>
      </c>
      <c r="V12" s="298">
        <f t="shared" si="5"/>
        <v>0</v>
      </c>
      <c r="W12" s="298">
        <f t="shared" si="6"/>
        <v>0</v>
      </c>
      <c r="X12" s="298">
        <f t="shared" si="7"/>
        <v>0</v>
      </c>
      <c r="Y12" s="298">
        <f t="shared" si="8"/>
        <v>0</v>
      </c>
      <c r="Z12" s="298">
        <f t="shared" si="9"/>
        <v>0</v>
      </c>
      <c r="AA12" s="298">
        <f>IFERROR(VLOOKUP($B12,星期一!$C:$AQ,41,FALSE),0)</f>
        <v>0</v>
      </c>
      <c r="AB12" s="298">
        <f>IFERROR(VLOOKUP($B12,星期二!$C:$AQ,41,FALSE),0)</f>
        <v>0</v>
      </c>
      <c r="AC12" s="298">
        <f>IFERROR(VLOOKUP($B12,星期三!$C:$AQ,41,FALSE),0)</f>
        <v>0</v>
      </c>
      <c r="AD12" s="298">
        <f>IFERROR(VLOOKUP($B12,星期四!$C:$AQ,41,FALSE),0)</f>
        <v>0</v>
      </c>
      <c r="AE12" s="298">
        <f>IFERROR(VLOOKUP($B12,星期五!$C:$AQ,41,FALSE),0)</f>
        <v>0</v>
      </c>
      <c r="AF12" s="298">
        <f>IFERROR(VLOOKUP($B12,星期六!$C:$AQ,41,FALSE),0)</f>
        <v>0</v>
      </c>
      <c r="AG12" s="298">
        <f>IFERROR(VLOOKUP($B12,星期日!$C:$AQ,41,FALSE),0)</f>
        <v>0</v>
      </c>
      <c r="AH12" s="298">
        <f>IF($C12=AH$5,SUM(AA12:AG12),0)</f>
        <v>0</v>
      </c>
      <c r="AI12" s="298">
        <f>IF($C12=AI$5,SUM(AB12:AH12),0)</f>
        <v>0</v>
      </c>
      <c r="AK12" s="347"/>
      <c r="AL12" s="347"/>
      <c r="AM12" s="347"/>
    </row>
    <row r="13" s="298" customFormat="1" spans="1:39">
      <c r="A13" s="302">
        <v>8</v>
      </c>
      <c r="B13" s="328"/>
      <c r="C13" s="329"/>
      <c r="D13" s="321" t="str">
        <f t="shared" si="10"/>
        <v/>
      </c>
      <c r="E13" s="326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56"/>
      <c r="S13" s="355"/>
      <c r="T13" s="347">
        <f t="shared" si="3"/>
        <v>0</v>
      </c>
      <c r="U13" s="298">
        <f t="shared" si="4"/>
        <v>0</v>
      </c>
      <c r="V13" s="298">
        <f t="shared" si="5"/>
        <v>0</v>
      </c>
      <c r="W13" s="298">
        <f t="shared" si="6"/>
        <v>0</v>
      </c>
      <c r="X13" s="298">
        <f t="shared" si="7"/>
        <v>0</v>
      </c>
      <c r="Y13" s="298">
        <f t="shared" si="8"/>
        <v>0</v>
      </c>
      <c r="Z13" s="298">
        <f t="shared" si="9"/>
        <v>0</v>
      </c>
      <c r="AA13" s="298">
        <f>IFERROR(VLOOKUP($B13,星期一!$C:$AQ,41,FALSE),0)</f>
        <v>0</v>
      </c>
      <c r="AB13" s="298">
        <f>IFERROR(VLOOKUP($B13,星期二!$C:$AQ,41,FALSE),0)</f>
        <v>0</v>
      </c>
      <c r="AC13" s="298">
        <f>IFERROR(VLOOKUP($B13,星期三!$C:$AQ,41,FALSE),0)</f>
        <v>0</v>
      </c>
      <c r="AD13" s="298">
        <f>IFERROR(VLOOKUP($B13,星期四!$C:$AQ,41,FALSE),0)</f>
        <v>0</v>
      </c>
      <c r="AE13" s="298">
        <f>IFERROR(VLOOKUP($B13,星期五!$C:$AQ,41,FALSE),0)</f>
        <v>0</v>
      </c>
      <c r="AF13" s="298">
        <f>IFERROR(VLOOKUP($B13,星期六!$C:$AQ,41,FALSE),0)</f>
        <v>0</v>
      </c>
      <c r="AG13" s="298">
        <f>IFERROR(VLOOKUP($B13,星期日!$C:$AQ,41,FALSE),0)</f>
        <v>0</v>
      </c>
      <c r="AH13" s="298">
        <f>IF($C13=AH$5,SUM(AA13:AG13),0)</f>
        <v>0</v>
      </c>
      <c r="AI13" s="298">
        <f>IF($C13=AI$5,SUM(AB13:AH13),0)</f>
        <v>0</v>
      </c>
      <c r="AK13" s="347"/>
      <c r="AL13" s="347"/>
      <c r="AM13" s="347"/>
    </row>
    <row r="14" s="298" customFormat="1" spans="1:39">
      <c r="A14" s="302">
        <v>9</v>
      </c>
      <c r="B14" s="328"/>
      <c r="C14" s="329"/>
      <c r="D14" s="321" t="str">
        <f t="shared" si="10"/>
        <v/>
      </c>
      <c r="E14" s="326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56"/>
      <c r="S14" s="355"/>
      <c r="T14" s="347">
        <f t="shared" si="3"/>
        <v>0</v>
      </c>
      <c r="U14" s="298">
        <f t="shared" si="4"/>
        <v>0</v>
      </c>
      <c r="V14" s="298">
        <f t="shared" si="5"/>
        <v>0</v>
      </c>
      <c r="W14" s="298">
        <f t="shared" si="6"/>
        <v>0</v>
      </c>
      <c r="X14" s="298">
        <f t="shared" si="7"/>
        <v>0</v>
      </c>
      <c r="Y14" s="298">
        <f t="shared" si="8"/>
        <v>0</v>
      </c>
      <c r="Z14" s="298">
        <f t="shared" si="9"/>
        <v>0</v>
      </c>
      <c r="AA14" s="298">
        <f>IFERROR(VLOOKUP($B14,星期一!$C:$AQ,41,FALSE),0)</f>
        <v>0</v>
      </c>
      <c r="AB14" s="298">
        <f>IFERROR(VLOOKUP($B14,星期二!$C:$AQ,41,FALSE),0)</f>
        <v>0</v>
      </c>
      <c r="AC14" s="298">
        <f>IFERROR(VLOOKUP($B14,星期三!$C:$AQ,41,FALSE),0)</f>
        <v>0</v>
      </c>
      <c r="AD14" s="298">
        <f>IFERROR(VLOOKUP($B14,星期四!$C:$AQ,41,FALSE),0)</f>
        <v>0</v>
      </c>
      <c r="AE14" s="298">
        <f>IFERROR(VLOOKUP($B14,星期五!$C:$AQ,41,FALSE),0)</f>
        <v>0</v>
      </c>
      <c r="AF14" s="298">
        <f>IFERROR(VLOOKUP($B14,星期六!$C:$AQ,41,FALSE),0)</f>
        <v>0</v>
      </c>
      <c r="AG14" s="298">
        <f>IFERROR(VLOOKUP($B14,星期日!$C:$AQ,41,FALSE),0)</f>
        <v>0</v>
      </c>
      <c r="AH14" s="298">
        <f>IF($C14=AH$5,SUM(AA14:AG14),0)</f>
        <v>0</v>
      </c>
      <c r="AI14" s="298">
        <f>IF($C14=AI$5,SUM(AB14:AH14),0)</f>
        <v>0</v>
      </c>
      <c r="AK14" s="347"/>
      <c r="AL14" s="347"/>
      <c r="AM14" s="347"/>
    </row>
    <row r="15" s="298" customFormat="1" spans="1:39">
      <c r="A15" s="302">
        <v>10</v>
      </c>
      <c r="B15" s="328"/>
      <c r="C15" s="329"/>
      <c r="D15" s="321" t="str">
        <f t="shared" si="10"/>
        <v/>
      </c>
      <c r="E15" s="326"/>
      <c r="F15" s="327"/>
      <c r="G15" s="327"/>
      <c r="H15" s="327"/>
      <c r="I15" s="327"/>
      <c r="J15" s="327"/>
      <c r="K15" s="327"/>
      <c r="L15" s="327"/>
      <c r="M15" s="327"/>
      <c r="N15" s="327"/>
      <c r="O15" s="327"/>
      <c r="P15" s="327"/>
      <c r="Q15" s="327"/>
      <c r="R15" s="356"/>
      <c r="S15" s="355"/>
      <c r="T15" s="347">
        <f t="shared" si="3"/>
        <v>0</v>
      </c>
      <c r="U15" s="298">
        <f t="shared" si="4"/>
        <v>0</v>
      </c>
      <c r="V15" s="298">
        <f t="shared" si="5"/>
        <v>0</v>
      </c>
      <c r="W15" s="298">
        <f t="shared" si="6"/>
        <v>0</v>
      </c>
      <c r="X15" s="298">
        <f t="shared" si="7"/>
        <v>0</v>
      </c>
      <c r="Y15" s="298">
        <f t="shared" si="8"/>
        <v>0</v>
      </c>
      <c r="Z15" s="298">
        <f t="shared" si="9"/>
        <v>0</v>
      </c>
      <c r="AA15" s="298">
        <f>IFERROR(VLOOKUP($B15,星期一!$C:$AQ,41,FALSE),0)</f>
        <v>0</v>
      </c>
      <c r="AB15" s="298">
        <f>IFERROR(VLOOKUP($B15,星期二!$C:$AQ,41,FALSE),0)</f>
        <v>0</v>
      </c>
      <c r="AC15" s="298">
        <f>IFERROR(VLOOKUP($B15,星期三!$C:$AQ,41,FALSE),0)</f>
        <v>0</v>
      </c>
      <c r="AD15" s="298">
        <f>IFERROR(VLOOKUP($B15,星期四!$C:$AQ,41,FALSE),0)</f>
        <v>0</v>
      </c>
      <c r="AE15" s="298">
        <f>IFERROR(VLOOKUP($B15,星期五!$C:$AQ,41,FALSE),0)</f>
        <v>0</v>
      </c>
      <c r="AF15" s="298">
        <f>IFERROR(VLOOKUP($B15,星期六!$C:$AQ,41,FALSE),0)</f>
        <v>0</v>
      </c>
      <c r="AG15" s="298">
        <f>IFERROR(VLOOKUP($B15,星期日!$C:$AQ,41,FALSE),0)</f>
        <v>0</v>
      </c>
      <c r="AH15" s="298">
        <f>IF($C15=AH$5,SUM(AA15:AG15),0)</f>
        <v>0</v>
      </c>
      <c r="AI15" s="298">
        <f>IF($C15=AI$5,SUM(AB15:AH15),0)</f>
        <v>0</v>
      </c>
      <c r="AK15" s="347"/>
      <c r="AL15" s="347"/>
      <c r="AM15" s="347"/>
    </row>
    <row r="16" s="298" customFormat="1" spans="1:39">
      <c r="A16" s="302">
        <v>11</v>
      </c>
      <c r="B16" s="328"/>
      <c r="C16" s="329"/>
      <c r="D16" s="321" t="str">
        <f t="shared" si="10"/>
        <v/>
      </c>
      <c r="E16" s="326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56"/>
      <c r="S16" s="355"/>
      <c r="T16" s="347">
        <f t="shared" si="3"/>
        <v>0</v>
      </c>
      <c r="U16" s="298">
        <f t="shared" si="4"/>
        <v>0</v>
      </c>
      <c r="V16" s="298">
        <f t="shared" si="5"/>
        <v>0</v>
      </c>
      <c r="W16" s="298">
        <f t="shared" si="6"/>
        <v>0</v>
      </c>
      <c r="X16" s="298">
        <f t="shared" si="7"/>
        <v>0</v>
      </c>
      <c r="Y16" s="298">
        <f t="shared" si="8"/>
        <v>0</v>
      </c>
      <c r="Z16" s="298">
        <f t="shared" si="9"/>
        <v>0</v>
      </c>
      <c r="AA16" s="298">
        <f>IFERROR(VLOOKUP($B16,星期一!$C:$AQ,41,FALSE),0)</f>
        <v>0</v>
      </c>
      <c r="AB16" s="298">
        <f>IFERROR(VLOOKUP($B16,星期二!$C:$AQ,41,FALSE),0)</f>
        <v>0</v>
      </c>
      <c r="AC16" s="298">
        <f>IFERROR(VLOOKUP($B16,星期三!$C:$AQ,41,FALSE),0)</f>
        <v>0</v>
      </c>
      <c r="AD16" s="298">
        <f>IFERROR(VLOOKUP($B16,星期四!$C:$AQ,41,FALSE),0)</f>
        <v>0</v>
      </c>
      <c r="AE16" s="298">
        <f>IFERROR(VLOOKUP($B16,星期五!$C:$AQ,41,FALSE),0)</f>
        <v>0</v>
      </c>
      <c r="AF16" s="298">
        <f>IFERROR(VLOOKUP($B16,星期六!$C:$AQ,41,FALSE),0)</f>
        <v>0</v>
      </c>
      <c r="AG16" s="298">
        <f>IFERROR(VLOOKUP($B16,星期日!$C:$AQ,41,FALSE),0)</f>
        <v>0</v>
      </c>
      <c r="AH16" s="298">
        <f>IF($C16=AH$5,SUM(AA16:AG16),0)</f>
        <v>0</v>
      </c>
      <c r="AI16" s="298">
        <f>IF($C16=AI$5,SUM(AB16:AH16),0)</f>
        <v>0</v>
      </c>
      <c r="AK16" s="347"/>
      <c r="AL16" s="347"/>
      <c r="AM16" s="347"/>
    </row>
    <row r="17" s="298" customFormat="1" spans="1:39">
      <c r="A17" s="302">
        <v>12</v>
      </c>
      <c r="B17" s="328"/>
      <c r="C17" s="329"/>
      <c r="D17" s="321" t="str">
        <f t="shared" si="10"/>
        <v/>
      </c>
      <c r="E17" s="326"/>
      <c r="F17" s="327"/>
      <c r="G17" s="327"/>
      <c r="H17" s="327"/>
      <c r="I17" s="327"/>
      <c r="J17" s="327"/>
      <c r="K17" s="327"/>
      <c r="L17" s="327"/>
      <c r="M17" s="327"/>
      <c r="N17" s="327"/>
      <c r="O17" s="327"/>
      <c r="P17" s="327"/>
      <c r="Q17" s="327"/>
      <c r="R17" s="356"/>
      <c r="S17" s="355"/>
      <c r="T17" s="347">
        <f t="shared" si="3"/>
        <v>0</v>
      </c>
      <c r="U17" s="298">
        <f t="shared" si="4"/>
        <v>0</v>
      </c>
      <c r="V17" s="298">
        <f t="shared" si="5"/>
        <v>0</v>
      </c>
      <c r="W17" s="298">
        <f t="shared" si="6"/>
        <v>0</v>
      </c>
      <c r="X17" s="298">
        <f t="shared" si="7"/>
        <v>0</v>
      </c>
      <c r="Y17" s="298">
        <f t="shared" si="8"/>
        <v>0</v>
      </c>
      <c r="Z17" s="298">
        <f t="shared" si="9"/>
        <v>0</v>
      </c>
      <c r="AA17" s="298">
        <f>IFERROR(VLOOKUP($B17,星期一!$C:$AQ,41,FALSE),0)</f>
        <v>0</v>
      </c>
      <c r="AB17" s="298">
        <f>IFERROR(VLOOKUP($B17,星期二!$C:$AQ,41,FALSE),0)</f>
        <v>0</v>
      </c>
      <c r="AC17" s="298">
        <f>IFERROR(VLOOKUP($B17,星期三!$C:$AQ,41,FALSE),0)</f>
        <v>0</v>
      </c>
      <c r="AD17" s="298">
        <f>IFERROR(VLOOKUP($B17,星期四!$C:$AQ,41,FALSE),0)</f>
        <v>0</v>
      </c>
      <c r="AE17" s="298">
        <f>IFERROR(VLOOKUP($B17,星期五!$C:$AQ,41,FALSE),0)</f>
        <v>0</v>
      </c>
      <c r="AF17" s="298">
        <f>IFERROR(VLOOKUP($B17,星期六!$C:$AQ,41,FALSE),0)</f>
        <v>0</v>
      </c>
      <c r="AG17" s="298">
        <f>IFERROR(VLOOKUP($B17,星期日!$C:$AQ,41,FALSE),0)</f>
        <v>0</v>
      </c>
      <c r="AH17" s="298">
        <f>IF($C17=AH$5,SUM(AA17:AG17),0)</f>
        <v>0</v>
      </c>
      <c r="AI17" s="298">
        <f>IF($C17=AI$5,SUM(AB17:AH17),0)</f>
        <v>0</v>
      </c>
      <c r="AK17" s="347"/>
      <c r="AL17" s="347"/>
      <c r="AM17" s="347"/>
    </row>
    <row r="18" s="298" customFormat="1" spans="1:39">
      <c r="A18" s="302">
        <v>13</v>
      </c>
      <c r="B18" s="328"/>
      <c r="C18" s="329"/>
      <c r="D18" s="321" t="str">
        <f t="shared" si="10"/>
        <v/>
      </c>
      <c r="E18" s="326"/>
      <c r="F18" s="327"/>
      <c r="G18" s="327"/>
      <c r="H18" s="327"/>
      <c r="I18" s="327"/>
      <c r="J18" s="327"/>
      <c r="K18" s="327"/>
      <c r="L18" s="327"/>
      <c r="M18" s="327"/>
      <c r="N18" s="327"/>
      <c r="O18" s="327"/>
      <c r="P18" s="327"/>
      <c r="Q18" s="327"/>
      <c r="R18" s="356"/>
      <c r="S18" s="355"/>
      <c r="T18" s="347">
        <f t="shared" si="3"/>
        <v>0</v>
      </c>
      <c r="U18" s="298">
        <f t="shared" si="4"/>
        <v>0</v>
      </c>
      <c r="V18" s="298">
        <f t="shared" si="5"/>
        <v>0</v>
      </c>
      <c r="W18" s="298">
        <f t="shared" si="6"/>
        <v>0</v>
      </c>
      <c r="X18" s="298">
        <f t="shared" si="7"/>
        <v>0</v>
      </c>
      <c r="Y18" s="298">
        <f t="shared" si="8"/>
        <v>0</v>
      </c>
      <c r="Z18" s="298">
        <f t="shared" si="9"/>
        <v>0</v>
      </c>
      <c r="AA18" s="298">
        <f>IFERROR(VLOOKUP($B18,星期一!$C:$AQ,41,FALSE),0)</f>
        <v>0</v>
      </c>
      <c r="AB18" s="298">
        <f>IFERROR(VLOOKUP($B18,星期二!$C:$AQ,41,FALSE),0)</f>
        <v>0</v>
      </c>
      <c r="AC18" s="298">
        <f>IFERROR(VLOOKUP($B18,星期三!$C:$AQ,41,FALSE),0)</f>
        <v>0</v>
      </c>
      <c r="AD18" s="298">
        <f>IFERROR(VLOOKUP($B18,星期四!$C:$AQ,41,FALSE),0)</f>
        <v>0</v>
      </c>
      <c r="AE18" s="298">
        <f>IFERROR(VLOOKUP($B18,星期五!$C:$AQ,41,FALSE),0)</f>
        <v>0</v>
      </c>
      <c r="AF18" s="298">
        <f>IFERROR(VLOOKUP($B18,星期六!$C:$AQ,41,FALSE),0)</f>
        <v>0</v>
      </c>
      <c r="AG18" s="298">
        <f>IFERROR(VLOOKUP($B18,星期日!$C:$AQ,41,FALSE),0)</f>
        <v>0</v>
      </c>
      <c r="AH18" s="298">
        <f>IF($C18=AH$5,SUM(AA18:AG18),0)</f>
        <v>0</v>
      </c>
      <c r="AI18" s="298">
        <f>IF($C18=AI$5,SUM(AB18:AH18),0)</f>
        <v>0</v>
      </c>
      <c r="AK18" s="347"/>
      <c r="AL18" s="347"/>
      <c r="AM18" s="347"/>
    </row>
    <row r="19" s="298" customFormat="1" spans="1:39">
      <c r="A19" s="302">
        <v>14</v>
      </c>
      <c r="B19" s="328"/>
      <c r="C19" s="329"/>
      <c r="D19" s="321" t="str">
        <f t="shared" si="10"/>
        <v/>
      </c>
      <c r="E19" s="326"/>
      <c r="F19" s="327"/>
      <c r="G19" s="327"/>
      <c r="H19" s="327"/>
      <c r="I19" s="327"/>
      <c r="J19" s="327"/>
      <c r="K19" s="327"/>
      <c r="L19" s="327"/>
      <c r="M19" s="327"/>
      <c r="N19" s="327"/>
      <c r="O19" s="327"/>
      <c r="P19" s="327"/>
      <c r="Q19" s="327"/>
      <c r="R19" s="356"/>
      <c r="S19" s="355"/>
      <c r="T19" s="347">
        <f t="shared" si="3"/>
        <v>0</v>
      </c>
      <c r="U19" s="298">
        <f t="shared" si="4"/>
        <v>0</v>
      </c>
      <c r="V19" s="298">
        <f t="shared" si="5"/>
        <v>0</v>
      </c>
      <c r="W19" s="298">
        <f t="shared" si="6"/>
        <v>0</v>
      </c>
      <c r="X19" s="298">
        <f t="shared" si="7"/>
        <v>0</v>
      </c>
      <c r="Y19" s="298">
        <f t="shared" si="8"/>
        <v>0</v>
      </c>
      <c r="Z19" s="298">
        <f t="shared" si="9"/>
        <v>0</v>
      </c>
      <c r="AA19" s="298">
        <f>IFERROR(VLOOKUP($B19,星期一!$C:$AQ,41,FALSE),0)</f>
        <v>0</v>
      </c>
      <c r="AB19" s="298">
        <f>IFERROR(VLOOKUP($B19,星期二!$C:$AQ,41,FALSE),0)</f>
        <v>0</v>
      </c>
      <c r="AC19" s="298">
        <f>IFERROR(VLOOKUP($B19,星期三!$C:$AQ,41,FALSE),0)</f>
        <v>0</v>
      </c>
      <c r="AD19" s="298">
        <f>IFERROR(VLOOKUP($B19,星期四!$C:$AQ,41,FALSE),0)</f>
        <v>0</v>
      </c>
      <c r="AE19" s="298">
        <f>IFERROR(VLOOKUP($B19,星期五!$C:$AQ,41,FALSE),0)</f>
        <v>0</v>
      </c>
      <c r="AF19" s="298">
        <f>IFERROR(VLOOKUP($B19,星期六!$C:$AQ,41,FALSE),0)</f>
        <v>0</v>
      </c>
      <c r="AG19" s="298">
        <f>IFERROR(VLOOKUP($B19,星期日!$C:$AQ,41,FALSE),0)</f>
        <v>0</v>
      </c>
      <c r="AH19" s="298">
        <f>IF($C19=AH$5,SUM(AA19:AG19),0)</f>
        <v>0</v>
      </c>
      <c r="AI19" s="298">
        <f>IF($C19=AI$5,SUM(AB19:AH19),0)</f>
        <v>0</v>
      </c>
      <c r="AK19" s="347"/>
      <c r="AL19" s="347"/>
      <c r="AM19" s="347"/>
    </row>
    <row r="20" s="298" customFormat="1" spans="1:39">
      <c r="A20" s="302">
        <v>15</v>
      </c>
      <c r="B20" s="328"/>
      <c r="C20" s="329"/>
      <c r="D20" s="321" t="str">
        <f t="shared" si="10"/>
        <v/>
      </c>
      <c r="E20" s="326"/>
      <c r="F20" s="327"/>
      <c r="G20" s="327"/>
      <c r="H20" s="327"/>
      <c r="I20" s="327"/>
      <c r="J20" s="327"/>
      <c r="K20" s="327"/>
      <c r="L20" s="327"/>
      <c r="M20" s="327"/>
      <c r="N20" s="327"/>
      <c r="O20" s="327"/>
      <c r="P20" s="327"/>
      <c r="Q20" s="327"/>
      <c r="R20" s="356"/>
      <c r="S20" s="355"/>
      <c r="T20" s="347">
        <f t="shared" si="3"/>
        <v>0</v>
      </c>
      <c r="U20" s="298">
        <f t="shared" si="4"/>
        <v>0</v>
      </c>
      <c r="V20" s="298">
        <f t="shared" si="5"/>
        <v>0</v>
      </c>
      <c r="W20" s="298">
        <f t="shared" si="6"/>
        <v>0</v>
      </c>
      <c r="X20" s="298">
        <f t="shared" si="7"/>
        <v>0</v>
      </c>
      <c r="Y20" s="298">
        <f t="shared" si="8"/>
        <v>0</v>
      </c>
      <c r="Z20" s="298">
        <f t="shared" si="9"/>
        <v>0</v>
      </c>
      <c r="AA20" s="298">
        <f>IFERROR(VLOOKUP($B20,星期一!$C:$AQ,41,FALSE),0)</f>
        <v>0</v>
      </c>
      <c r="AB20" s="298">
        <f>IFERROR(VLOOKUP($B20,星期二!$C:$AQ,41,FALSE),0)</f>
        <v>0</v>
      </c>
      <c r="AC20" s="298">
        <f>IFERROR(VLOOKUP($B20,星期三!$C:$AQ,41,FALSE),0)</f>
        <v>0</v>
      </c>
      <c r="AD20" s="298">
        <f>IFERROR(VLOOKUP($B20,星期四!$C:$AQ,41,FALSE),0)</f>
        <v>0</v>
      </c>
      <c r="AE20" s="298">
        <f>IFERROR(VLOOKUP($B20,星期五!$C:$AQ,41,FALSE),0)</f>
        <v>0</v>
      </c>
      <c r="AF20" s="298">
        <f>IFERROR(VLOOKUP($B20,星期六!$C:$AQ,41,FALSE),0)</f>
        <v>0</v>
      </c>
      <c r="AG20" s="298">
        <f>IFERROR(VLOOKUP($B20,星期日!$C:$AQ,41,FALSE),0)</f>
        <v>0</v>
      </c>
      <c r="AH20" s="298">
        <f>IF($C20=AH$5,SUM(AA20:AG20),0)</f>
        <v>0</v>
      </c>
      <c r="AI20" s="298">
        <f>IF($C20=AI$5,SUM(AB20:AH20),0)</f>
        <v>0</v>
      </c>
      <c r="AK20" s="347"/>
      <c r="AL20" s="347"/>
      <c r="AM20" s="347"/>
    </row>
    <row r="21" s="298" customFormat="1" spans="1:39">
      <c r="A21" s="302">
        <v>16</v>
      </c>
      <c r="B21" s="328"/>
      <c r="C21" s="329"/>
      <c r="D21" s="321" t="str">
        <f t="shared" si="10"/>
        <v/>
      </c>
      <c r="E21" s="326"/>
      <c r="F21" s="327"/>
      <c r="G21" s="327"/>
      <c r="H21" s="327"/>
      <c r="I21" s="327"/>
      <c r="J21" s="327"/>
      <c r="K21" s="327"/>
      <c r="L21" s="327"/>
      <c r="M21" s="327"/>
      <c r="N21" s="327"/>
      <c r="O21" s="327"/>
      <c r="P21" s="327"/>
      <c r="Q21" s="327"/>
      <c r="R21" s="356"/>
      <c r="S21" s="355"/>
      <c r="T21" s="347">
        <f t="shared" si="3"/>
        <v>0</v>
      </c>
      <c r="U21" s="298">
        <f t="shared" si="4"/>
        <v>0</v>
      </c>
      <c r="V21" s="298">
        <f t="shared" si="5"/>
        <v>0</v>
      </c>
      <c r="W21" s="298">
        <f t="shared" si="6"/>
        <v>0</v>
      </c>
      <c r="X21" s="298">
        <f t="shared" si="7"/>
        <v>0</v>
      </c>
      <c r="Y21" s="298">
        <f t="shared" si="8"/>
        <v>0</v>
      </c>
      <c r="Z21" s="298">
        <f t="shared" si="9"/>
        <v>0</v>
      </c>
      <c r="AA21" s="298">
        <f>IFERROR(VLOOKUP($B21,星期一!$C:$AQ,41,FALSE),0)</f>
        <v>0</v>
      </c>
      <c r="AB21" s="298">
        <f>IFERROR(VLOOKUP($B21,星期二!$C:$AQ,41,FALSE),0)</f>
        <v>0</v>
      </c>
      <c r="AC21" s="298">
        <f>IFERROR(VLOOKUP($B21,星期三!$C:$AQ,41,FALSE),0)</f>
        <v>0</v>
      </c>
      <c r="AD21" s="298">
        <f>IFERROR(VLOOKUP($B21,星期四!$C:$AQ,41,FALSE),0)</f>
        <v>0</v>
      </c>
      <c r="AE21" s="298">
        <f>IFERROR(VLOOKUP($B21,星期五!$C:$AQ,41,FALSE),0)</f>
        <v>0</v>
      </c>
      <c r="AF21" s="298">
        <f>IFERROR(VLOOKUP($B21,星期六!$C:$AQ,41,FALSE),0)</f>
        <v>0</v>
      </c>
      <c r="AG21" s="298">
        <f>IFERROR(VLOOKUP($B21,星期日!$C:$AQ,41,FALSE),0)</f>
        <v>0</v>
      </c>
      <c r="AH21" s="298">
        <f>IF($C21=AH$5,SUM(AA21:AG21),0)</f>
        <v>0</v>
      </c>
      <c r="AI21" s="298">
        <f>IF($C21=AI$5,SUM(AB21:AH21),0)</f>
        <v>0</v>
      </c>
      <c r="AK21" s="347"/>
      <c r="AL21" s="347"/>
      <c r="AM21" s="347"/>
    </row>
    <row r="22" s="298" customFormat="1" spans="1:39">
      <c r="A22" s="302">
        <v>17</v>
      </c>
      <c r="B22" s="328"/>
      <c r="C22" s="329"/>
      <c r="D22" s="321" t="str">
        <f t="shared" si="10"/>
        <v/>
      </c>
      <c r="E22" s="326"/>
      <c r="F22" s="327"/>
      <c r="G22" s="327"/>
      <c r="H22" s="327"/>
      <c r="I22" s="327"/>
      <c r="J22" s="327"/>
      <c r="K22" s="327"/>
      <c r="L22" s="327"/>
      <c r="M22" s="327"/>
      <c r="N22" s="327"/>
      <c r="O22" s="327"/>
      <c r="P22" s="327"/>
      <c r="Q22" s="327"/>
      <c r="R22" s="356"/>
      <c r="S22" s="355"/>
      <c r="T22" s="347">
        <f t="shared" si="3"/>
        <v>0</v>
      </c>
      <c r="U22" s="298">
        <f t="shared" si="4"/>
        <v>0</v>
      </c>
      <c r="V22" s="298">
        <f t="shared" si="5"/>
        <v>0</v>
      </c>
      <c r="W22" s="298">
        <f t="shared" si="6"/>
        <v>0</v>
      </c>
      <c r="X22" s="298">
        <f t="shared" si="7"/>
        <v>0</v>
      </c>
      <c r="Y22" s="298">
        <f t="shared" si="8"/>
        <v>0</v>
      </c>
      <c r="Z22" s="298">
        <f t="shared" si="9"/>
        <v>0</v>
      </c>
      <c r="AA22" s="298">
        <f>IFERROR(VLOOKUP($B22,星期一!$C:$AQ,41,FALSE),0)</f>
        <v>0</v>
      </c>
      <c r="AB22" s="298">
        <f>IFERROR(VLOOKUP($B22,星期二!$C:$AQ,41,FALSE),0)</f>
        <v>0</v>
      </c>
      <c r="AC22" s="298">
        <f>IFERROR(VLOOKUP($B22,星期三!$C:$AQ,41,FALSE),0)</f>
        <v>0</v>
      </c>
      <c r="AD22" s="298">
        <f>IFERROR(VLOOKUP($B22,星期四!$C:$AQ,41,FALSE),0)</f>
        <v>0</v>
      </c>
      <c r="AE22" s="298">
        <f>IFERROR(VLOOKUP($B22,星期五!$C:$AQ,41,FALSE),0)</f>
        <v>0</v>
      </c>
      <c r="AF22" s="298">
        <f>IFERROR(VLOOKUP($B22,星期六!$C:$AQ,41,FALSE),0)</f>
        <v>0</v>
      </c>
      <c r="AG22" s="298">
        <f>IFERROR(VLOOKUP($B22,星期日!$C:$AQ,41,FALSE),0)</f>
        <v>0</v>
      </c>
      <c r="AH22" s="298">
        <f>IF($C22=AH$5,SUM(AA22:AG22),0)</f>
        <v>0</v>
      </c>
      <c r="AI22" s="298">
        <f>IF($C22=AI$5,SUM(AB22:AH22),0)</f>
        <v>0</v>
      </c>
      <c r="AK22" s="347"/>
      <c r="AL22" s="347"/>
      <c r="AM22" s="347"/>
    </row>
    <row r="23" s="298" customFormat="1" spans="1:39">
      <c r="A23" s="302">
        <v>18</v>
      </c>
      <c r="B23" s="328"/>
      <c r="C23" s="329"/>
      <c r="D23" s="321" t="str">
        <f t="shared" si="10"/>
        <v/>
      </c>
      <c r="E23" s="326"/>
      <c r="F23" s="327"/>
      <c r="G23" s="327"/>
      <c r="H23" s="327"/>
      <c r="I23" s="327"/>
      <c r="J23" s="327"/>
      <c r="K23" s="327"/>
      <c r="L23" s="327"/>
      <c r="M23" s="327"/>
      <c r="N23" s="327"/>
      <c r="O23" s="327"/>
      <c r="P23" s="327"/>
      <c r="Q23" s="327"/>
      <c r="R23" s="356"/>
      <c r="S23" s="355"/>
      <c r="T23" s="347">
        <f t="shared" si="3"/>
        <v>0</v>
      </c>
      <c r="U23" s="298">
        <f t="shared" si="4"/>
        <v>0</v>
      </c>
      <c r="V23" s="298">
        <f t="shared" si="5"/>
        <v>0</v>
      </c>
      <c r="W23" s="298">
        <f t="shared" si="6"/>
        <v>0</v>
      </c>
      <c r="X23" s="298">
        <f t="shared" si="7"/>
        <v>0</v>
      </c>
      <c r="Y23" s="298">
        <f t="shared" si="8"/>
        <v>0</v>
      </c>
      <c r="Z23" s="298">
        <f t="shared" si="9"/>
        <v>0</v>
      </c>
      <c r="AA23" s="298">
        <f>IFERROR(VLOOKUP($B23,星期一!$C:$AQ,41,FALSE),0)</f>
        <v>0</v>
      </c>
      <c r="AB23" s="298">
        <f>IFERROR(VLOOKUP($B23,星期二!$C:$AQ,41,FALSE),0)</f>
        <v>0</v>
      </c>
      <c r="AC23" s="298">
        <f>IFERROR(VLOOKUP($B23,星期三!$C:$AQ,41,FALSE),0)</f>
        <v>0</v>
      </c>
      <c r="AD23" s="298">
        <f>IFERROR(VLOOKUP($B23,星期四!$C:$AQ,41,FALSE),0)</f>
        <v>0</v>
      </c>
      <c r="AE23" s="298">
        <f>IFERROR(VLOOKUP($B23,星期五!$C:$AQ,41,FALSE),0)</f>
        <v>0</v>
      </c>
      <c r="AF23" s="298">
        <f>IFERROR(VLOOKUP($B23,星期六!$C:$AQ,41,FALSE),0)</f>
        <v>0</v>
      </c>
      <c r="AG23" s="298">
        <f>IFERROR(VLOOKUP($B23,星期日!$C:$AQ,41,FALSE),0)</f>
        <v>0</v>
      </c>
      <c r="AH23" s="298">
        <f>IF($C23=AH$5,SUM(AA23:AG23),0)</f>
        <v>0</v>
      </c>
      <c r="AI23" s="298">
        <f>IF($C23=AI$5,SUM(AB23:AH23),0)</f>
        <v>0</v>
      </c>
      <c r="AK23" s="347"/>
      <c r="AL23" s="347"/>
      <c r="AM23" s="347"/>
    </row>
    <row r="24" s="298" customFormat="1" spans="1:39">
      <c r="A24" s="302">
        <v>19</v>
      </c>
      <c r="B24" s="328"/>
      <c r="C24" s="329"/>
      <c r="D24" s="321" t="str">
        <f t="shared" si="10"/>
        <v/>
      </c>
      <c r="E24" s="326"/>
      <c r="F24" s="327"/>
      <c r="G24" s="327"/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56"/>
      <c r="S24" s="355"/>
      <c r="T24" s="347">
        <f t="shared" si="3"/>
        <v>0</v>
      </c>
      <c r="U24" s="298">
        <f t="shared" si="4"/>
        <v>0</v>
      </c>
      <c r="V24" s="298">
        <f t="shared" si="5"/>
        <v>0</v>
      </c>
      <c r="W24" s="298">
        <f t="shared" si="6"/>
        <v>0</v>
      </c>
      <c r="X24" s="298">
        <f t="shared" si="7"/>
        <v>0</v>
      </c>
      <c r="Y24" s="298">
        <f t="shared" si="8"/>
        <v>0</v>
      </c>
      <c r="Z24" s="298">
        <f t="shared" si="9"/>
        <v>0</v>
      </c>
      <c r="AA24" s="298">
        <f>IFERROR(VLOOKUP($B24,星期一!$C:$AQ,41,FALSE),0)</f>
        <v>0</v>
      </c>
      <c r="AB24" s="298">
        <f>IFERROR(VLOOKUP($B24,星期二!$C:$AQ,41,FALSE),0)</f>
        <v>0</v>
      </c>
      <c r="AC24" s="298">
        <f>IFERROR(VLOOKUP($B24,星期三!$C:$AQ,41,FALSE),0)</f>
        <v>0</v>
      </c>
      <c r="AD24" s="298">
        <f>IFERROR(VLOOKUP($B24,星期四!$C:$AQ,41,FALSE),0)</f>
        <v>0</v>
      </c>
      <c r="AE24" s="298">
        <f>IFERROR(VLOOKUP($B24,星期五!$C:$AQ,41,FALSE),0)</f>
        <v>0</v>
      </c>
      <c r="AF24" s="298">
        <f>IFERROR(VLOOKUP($B24,星期六!$C:$AQ,41,FALSE),0)</f>
        <v>0</v>
      </c>
      <c r="AG24" s="298">
        <f>IFERROR(VLOOKUP($B24,星期日!$C:$AQ,41,FALSE),0)</f>
        <v>0</v>
      </c>
      <c r="AH24" s="298">
        <f>IF($C24=AH$5,SUM(AA24:AG24),0)</f>
        <v>0</v>
      </c>
      <c r="AI24" s="298">
        <f>IF($C24=AI$5,SUM(AB24:AH24),0)</f>
        <v>0</v>
      </c>
      <c r="AK24" s="347"/>
      <c r="AL24" s="347"/>
      <c r="AM24" s="347"/>
    </row>
    <row r="25" s="299" customFormat="1" spans="1:39">
      <c r="A25" s="330">
        <v>20</v>
      </c>
      <c r="B25" s="331"/>
      <c r="C25" s="332"/>
      <c r="D25" s="321" t="str">
        <f t="shared" si="10"/>
        <v/>
      </c>
      <c r="E25" s="326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56"/>
      <c r="S25" s="355"/>
      <c r="T25" s="357">
        <f t="shared" si="3"/>
        <v>0</v>
      </c>
      <c r="U25" s="299">
        <f t="shared" si="4"/>
        <v>0</v>
      </c>
      <c r="V25" s="299">
        <f t="shared" si="5"/>
        <v>0</v>
      </c>
      <c r="W25" s="299">
        <f t="shared" si="6"/>
        <v>0</v>
      </c>
      <c r="X25" s="299">
        <f t="shared" si="7"/>
        <v>0</v>
      </c>
      <c r="Y25" s="299">
        <f t="shared" si="8"/>
        <v>0</v>
      </c>
      <c r="Z25" s="299">
        <f t="shared" si="9"/>
        <v>0</v>
      </c>
      <c r="AA25" s="298">
        <f>IFERROR(VLOOKUP($B25,星期一!$C:$AQ,41,FALSE),0)</f>
        <v>0</v>
      </c>
      <c r="AB25" s="298">
        <f>IFERROR(VLOOKUP($B25,星期二!$C:$AQ,41,FALSE),0)</f>
        <v>0</v>
      </c>
      <c r="AC25" s="298">
        <f>IFERROR(VLOOKUP($B25,星期三!$C:$AQ,41,FALSE),0)</f>
        <v>0</v>
      </c>
      <c r="AD25" s="298">
        <f>IFERROR(VLOOKUP($B25,星期四!$C:$AQ,41,FALSE),0)</f>
        <v>0</v>
      </c>
      <c r="AE25" s="298">
        <f>IFERROR(VLOOKUP($B25,星期五!$C:$AQ,41,FALSE),0)</f>
        <v>0</v>
      </c>
      <c r="AF25" s="298">
        <f>IFERROR(VLOOKUP($B25,星期六!$C:$AQ,41,FALSE),0)</f>
        <v>0</v>
      </c>
      <c r="AG25" s="298">
        <f>IFERROR(VLOOKUP($B25,星期日!$C:$AQ,41,FALSE),0)</f>
        <v>0</v>
      </c>
      <c r="AH25" s="298">
        <f>IF($C25=AH$5,SUM(AA25:AG25),0)</f>
        <v>0</v>
      </c>
      <c r="AI25" s="298">
        <f>IF($C25=AI$5,SUM(AB25:AH25),0)</f>
        <v>0</v>
      </c>
      <c r="AK25" s="357"/>
      <c r="AL25" s="357"/>
      <c r="AM25" s="357"/>
    </row>
    <row r="26" s="300" customFormat="1" spans="1:39">
      <c r="A26" s="333">
        <v>21</v>
      </c>
      <c r="B26" s="331"/>
      <c r="C26" s="332"/>
      <c r="D26" s="321" t="str">
        <f t="shared" si="10"/>
        <v/>
      </c>
      <c r="E26" s="326"/>
      <c r="F26" s="327"/>
      <c r="G26" s="327"/>
      <c r="H26" s="327"/>
      <c r="I26" s="327"/>
      <c r="J26" s="327"/>
      <c r="K26" s="327"/>
      <c r="L26" s="327"/>
      <c r="M26" s="327"/>
      <c r="N26" s="327"/>
      <c r="O26" s="327"/>
      <c r="P26" s="327"/>
      <c r="Q26" s="327"/>
      <c r="R26" s="356"/>
      <c r="S26" s="355"/>
      <c r="T26" s="358">
        <f t="shared" si="3"/>
        <v>0</v>
      </c>
      <c r="U26" s="300">
        <f t="shared" si="4"/>
        <v>0</v>
      </c>
      <c r="V26" s="300">
        <f t="shared" si="5"/>
        <v>0</v>
      </c>
      <c r="W26" s="300">
        <f t="shared" si="6"/>
        <v>0</v>
      </c>
      <c r="X26" s="300">
        <f t="shared" si="7"/>
        <v>0</v>
      </c>
      <c r="Y26" s="300">
        <f t="shared" si="8"/>
        <v>0</v>
      </c>
      <c r="Z26" s="300">
        <f t="shared" si="9"/>
        <v>0</v>
      </c>
      <c r="AA26" s="298">
        <f>IFERROR(VLOOKUP($B26,星期一!$C:$AQ,41,FALSE),0)</f>
        <v>0</v>
      </c>
      <c r="AB26" s="298">
        <f>IFERROR(VLOOKUP($B26,星期二!$C:$AQ,41,FALSE),0)</f>
        <v>0</v>
      </c>
      <c r="AC26" s="298">
        <f>IFERROR(VLOOKUP($B26,星期三!$C:$AQ,41,FALSE),0)</f>
        <v>0</v>
      </c>
      <c r="AD26" s="298">
        <f>IFERROR(VLOOKUP($B26,星期四!$C:$AQ,41,FALSE),0)</f>
        <v>0</v>
      </c>
      <c r="AE26" s="298">
        <f>IFERROR(VLOOKUP($B26,星期五!$C:$AQ,41,FALSE),0)</f>
        <v>0</v>
      </c>
      <c r="AF26" s="298">
        <f>IFERROR(VLOOKUP($B26,星期六!$C:$AQ,41,FALSE),0)</f>
        <v>0</v>
      </c>
      <c r="AG26" s="298">
        <f>IFERROR(VLOOKUP($B26,星期日!$C:$AQ,41,FALSE),0)</f>
        <v>0</v>
      </c>
      <c r="AH26" s="301">
        <f>IF($C26=AH$5,SUM(AA26:AG26),0)</f>
        <v>0</v>
      </c>
      <c r="AI26" s="301">
        <f>IF($C26=AI$5,SUM(AB26:AH26),0)</f>
        <v>0</v>
      </c>
      <c r="AK26" s="358"/>
      <c r="AL26" s="358"/>
      <c r="AM26" s="358"/>
    </row>
    <row r="27" s="300" customFormat="1" spans="1:39">
      <c r="A27" s="333">
        <v>22</v>
      </c>
      <c r="B27" s="331"/>
      <c r="C27" s="332"/>
      <c r="D27" s="321" t="str">
        <f t="shared" si="10"/>
        <v/>
      </c>
      <c r="E27" s="334"/>
      <c r="F27" s="335"/>
      <c r="G27" s="335"/>
      <c r="H27" s="335"/>
      <c r="I27" s="335"/>
      <c r="J27" s="335"/>
      <c r="K27" s="335"/>
      <c r="L27" s="335"/>
      <c r="M27" s="335"/>
      <c r="N27" s="335"/>
      <c r="O27" s="335"/>
      <c r="P27" s="335"/>
      <c r="Q27" s="335"/>
      <c r="R27" s="359"/>
      <c r="S27" s="355"/>
      <c r="T27" s="358">
        <f t="shared" si="3"/>
        <v>0</v>
      </c>
      <c r="U27" s="300">
        <f t="shared" si="4"/>
        <v>0</v>
      </c>
      <c r="V27" s="300">
        <f t="shared" si="5"/>
        <v>0</v>
      </c>
      <c r="W27" s="300">
        <f t="shared" si="6"/>
        <v>0</v>
      </c>
      <c r="X27" s="300">
        <f t="shared" si="7"/>
        <v>0</v>
      </c>
      <c r="Y27" s="300">
        <f t="shared" si="8"/>
        <v>0</v>
      </c>
      <c r="Z27" s="300">
        <f t="shared" si="9"/>
        <v>0</v>
      </c>
      <c r="AA27" s="298">
        <f>IFERROR(VLOOKUP($B27,星期一!$C:$AQ,41,FALSE),0)</f>
        <v>0</v>
      </c>
      <c r="AB27" s="298">
        <f>IFERROR(VLOOKUP($B27,星期二!$C:$AQ,41,FALSE),0)</f>
        <v>0</v>
      </c>
      <c r="AC27" s="298">
        <f>IFERROR(VLOOKUP($B27,星期三!$C:$AQ,41,FALSE),0)</f>
        <v>0</v>
      </c>
      <c r="AD27" s="298">
        <f>IFERROR(VLOOKUP($B27,星期四!$C:$AQ,41,FALSE),0)</f>
        <v>0</v>
      </c>
      <c r="AE27" s="298">
        <f>IFERROR(VLOOKUP($B27,星期五!$C:$AQ,41,FALSE),0)</f>
        <v>0</v>
      </c>
      <c r="AF27" s="298">
        <f>IFERROR(VLOOKUP($B27,星期六!$C:$AQ,41,FALSE),0)</f>
        <v>0</v>
      </c>
      <c r="AG27" s="298">
        <f>IFERROR(VLOOKUP($B27,星期日!$C:$AQ,41,FALSE),0)</f>
        <v>0</v>
      </c>
      <c r="AH27" s="301">
        <f>IF($C27=AH$5,SUM(AA27:AG27),0)</f>
        <v>0</v>
      </c>
      <c r="AI27" s="301">
        <f>IF($C27=AI$5,SUM(AB27:AH27),0)</f>
        <v>0</v>
      </c>
      <c r="AK27" s="358"/>
      <c r="AL27" s="358"/>
      <c r="AM27" s="358"/>
    </row>
    <row r="28" s="300" customFormat="1" spans="1:39">
      <c r="A28" s="333">
        <v>23</v>
      </c>
      <c r="B28" s="331"/>
      <c r="C28" s="332"/>
      <c r="D28" s="321" t="str">
        <f t="shared" si="10"/>
        <v/>
      </c>
      <c r="E28" s="334"/>
      <c r="F28" s="335"/>
      <c r="G28" s="335"/>
      <c r="H28" s="335"/>
      <c r="I28" s="335"/>
      <c r="J28" s="335"/>
      <c r="K28" s="335"/>
      <c r="L28" s="335"/>
      <c r="M28" s="335"/>
      <c r="N28" s="335"/>
      <c r="O28" s="335"/>
      <c r="P28" s="335"/>
      <c r="Q28" s="335"/>
      <c r="R28" s="359"/>
      <c r="S28" s="360"/>
      <c r="T28" s="300">
        <f t="shared" si="3"/>
        <v>0</v>
      </c>
      <c r="U28" s="300">
        <f t="shared" si="4"/>
        <v>0</v>
      </c>
      <c r="V28" s="300">
        <f t="shared" si="5"/>
        <v>0</v>
      </c>
      <c r="W28" s="300">
        <f t="shared" si="6"/>
        <v>0</v>
      </c>
      <c r="X28" s="300">
        <f t="shared" si="7"/>
        <v>0</v>
      </c>
      <c r="Y28" s="300">
        <f t="shared" si="8"/>
        <v>0</v>
      </c>
      <c r="Z28" s="300">
        <f t="shared" si="9"/>
        <v>0</v>
      </c>
      <c r="AA28" s="298">
        <f>IFERROR(VLOOKUP($B28,星期一!$C:$AQ,41,FALSE),0)</f>
        <v>0</v>
      </c>
      <c r="AB28" s="298">
        <f>IFERROR(VLOOKUP($B28,星期二!$C:$AQ,41,FALSE),0)</f>
        <v>0</v>
      </c>
      <c r="AC28" s="298">
        <f>IFERROR(VLOOKUP($B28,星期三!$C:$AQ,41,FALSE),0)</f>
        <v>0</v>
      </c>
      <c r="AD28" s="298">
        <f>IFERROR(VLOOKUP($B28,星期四!$C:$AQ,41,FALSE),0)</f>
        <v>0</v>
      </c>
      <c r="AE28" s="298">
        <f>IFERROR(VLOOKUP($B28,星期五!$C:$AQ,41,FALSE),0)</f>
        <v>0</v>
      </c>
      <c r="AF28" s="298">
        <f>IFERROR(VLOOKUP($B28,星期六!$C:$AQ,41,FALSE),0)</f>
        <v>0</v>
      </c>
      <c r="AG28" s="298">
        <f>IFERROR(VLOOKUP($B28,星期日!$C:$AQ,41,FALSE),0)</f>
        <v>0</v>
      </c>
      <c r="AH28" s="301">
        <f>IF($C28=AH$5,SUM(AA28:AG28),0)</f>
        <v>0</v>
      </c>
      <c r="AI28" s="301">
        <f>IF($C28=AI$5,SUM(AB28:AH28),0)</f>
        <v>0</v>
      </c>
      <c r="AK28" s="358"/>
      <c r="AL28" s="358"/>
      <c r="AM28" s="358"/>
    </row>
    <row r="29" s="300" customFormat="1" spans="1:39">
      <c r="A29" s="333">
        <v>24</v>
      </c>
      <c r="B29" s="331"/>
      <c r="C29" s="332"/>
      <c r="D29" s="321" t="str">
        <f t="shared" si="10"/>
        <v/>
      </c>
      <c r="E29" s="334"/>
      <c r="F29" s="335"/>
      <c r="G29" s="335"/>
      <c r="H29" s="335"/>
      <c r="I29" s="335"/>
      <c r="J29" s="335"/>
      <c r="K29" s="335"/>
      <c r="L29" s="335"/>
      <c r="M29" s="335"/>
      <c r="N29" s="335"/>
      <c r="O29" s="335"/>
      <c r="P29" s="335"/>
      <c r="Q29" s="335"/>
      <c r="R29" s="359"/>
      <c r="S29" s="360"/>
      <c r="T29" s="300">
        <f t="shared" si="3"/>
        <v>0</v>
      </c>
      <c r="U29" s="300">
        <f t="shared" si="4"/>
        <v>0</v>
      </c>
      <c r="V29" s="300">
        <f t="shared" si="5"/>
        <v>0</v>
      </c>
      <c r="W29" s="300">
        <f t="shared" si="6"/>
        <v>0</v>
      </c>
      <c r="X29" s="300">
        <f t="shared" si="7"/>
        <v>0</v>
      </c>
      <c r="Y29" s="300">
        <f t="shared" si="8"/>
        <v>0</v>
      </c>
      <c r="Z29" s="300">
        <f t="shared" si="9"/>
        <v>0</v>
      </c>
      <c r="AA29" s="298">
        <f>IFERROR(VLOOKUP($B29,星期一!$C:$AQ,41,FALSE),0)</f>
        <v>0</v>
      </c>
      <c r="AB29" s="298">
        <f>IFERROR(VLOOKUP($B29,星期二!$C:$AQ,41,FALSE),0)</f>
        <v>0</v>
      </c>
      <c r="AC29" s="298">
        <f>IFERROR(VLOOKUP($B29,星期三!$C:$AQ,41,FALSE),0)</f>
        <v>0</v>
      </c>
      <c r="AD29" s="298">
        <f>IFERROR(VLOOKUP($B29,星期四!$C:$AQ,41,FALSE),0)</f>
        <v>0</v>
      </c>
      <c r="AE29" s="298">
        <f>IFERROR(VLOOKUP($B29,星期五!$C:$AQ,41,FALSE),0)</f>
        <v>0</v>
      </c>
      <c r="AF29" s="298">
        <f>IFERROR(VLOOKUP($B29,星期六!$C:$AQ,41,FALSE),0)</f>
        <v>0</v>
      </c>
      <c r="AG29" s="298">
        <f>IFERROR(VLOOKUP($B29,星期日!$C:$AQ,41,FALSE),0)</f>
        <v>0</v>
      </c>
      <c r="AH29" s="301">
        <f>IF($C29=AH$5,SUM(AA29:AG29),0)</f>
        <v>0</v>
      </c>
      <c r="AI29" s="301">
        <f>IF($C29=AI$5,SUM(AB29:AH29),0)</f>
        <v>0</v>
      </c>
      <c r="AK29" s="358"/>
      <c r="AL29" s="358"/>
      <c r="AM29" s="358"/>
    </row>
    <row r="30" s="300" customFormat="1" spans="1:38">
      <c r="A30" s="333">
        <v>25</v>
      </c>
      <c r="B30" s="331"/>
      <c r="C30" s="332"/>
      <c r="D30" s="321" t="str">
        <f t="shared" si="10"/>
        <v/>
      </c>
      <c r="E30" s="334"/>
      <c r="F30" s="335"/>
      <c r="G30" s="335"/>
      <c r="H30" s="335"/>
      <c r="I30" s="335"/>
      <c r="J30" s="335"/>
      <c r="K30" s="335"/>
      <c r="L30" s="335"/>
      <c r="M30" s="335"/>
      <c r="N30" s="335"/>
      <c r="O30" s="335"/>
      <c r="P30" s="335"/>
      <c r="Q30" s="335"/>
      <c r="R30" s="359"/>
      <c r="S30" s="360"/>
      <c r="T30" s="300">
        <f t="shared" si="3"/>
        <v>0</v>
      </c>
      <c r="U30" s="300">
        <f t="shared" si="4"/>
        <v>0</v>
      </c>
      <c r="V30" s="300">
        <f t="shared" si="5"/>
        <v>0</v>
      </c>
      <c r="W30" s="300">
        <f t="shared" si="6"/>
        <v>0</v>
      </c>
      <c r="X30" s="300">
        <f t="shared" si="7"/>
        <v>0</v>
      </c>
      <c r="Y30" s="300">
        <f t="shared" si="8"/>
        <v>0</v>
      </c>
      <c r="Z30" s="300">
        <f t="shared" si="9"/>
        <v>0</v>
      </c>
      <c r="AA30" s="298">
        <f>IFERROR(VLOOKUP($B30,星期一!$C:$AQ,41,FALSE),0)</f>
        <v>0</v>
      </c>
      <c r="AB30" s="298">
        <f>IFERROR(VLOOKUP($B30,星期二!$C:$AQ,41,FALSE),0)</f>
        <v>0</v>
      </c>
      <c r="AC30" s="298">
        <f>IFERROR(VLOOKUP($B30,星期三!$C:$AQ,41,FALSE),0)</f>
        <v>0</v>
      </c>
      <c r="AD30" s="298">
        <f>IFERROR(VLOOKUP($B30,星期四!$C:$AQ,41,FALSE),0)</f>
        <v>0</v>
      </c>
      <c r="AE30" s="298">
        <f>IFERROR(VLOOKUP($B30,星期五!$C:$AQ,41,FALSE),0)</f>
        <v>0</v>
      </c>
      <c r="AF30" s="298">
        <f>IFERROR(VLOOKUP($B30,星期六!$C:$AQ,41,FALSE),0)</f>
        <v>0</v>
      </c>
      <c r="AG30" s="298">
        <f>IFERROR(VLOOKUP($B30,星期日!$C:$AQ,41,FALSE),0)</f>
        <v>0</v>
      </c>
      <c r="AH30" s="301">
        <f>IF($C30=AH$5,SUM(AA30:AG30),0)</f>
        <v>0</v>
      </c>
      <c r="AI30" s="301">
        <f>IF($C30=AI$5,SUM(AB30:AH30),0)</f>
        <v>0</v>
      </c>
      <c r="AK30" s="358"/>
      <c r="AL30" s="358"/>
    </row>
    <row r="31" s="300" customFormat="1" spans="1:38">
      <c r="A31" s="333">
        <v>26</v>
      </c>
      <c r="B31" s="331"/>
      <c r="C31" s="332"/>
      <c r="D31" s="321" t="str">
        <f t="shared" si="10"/>
        <v/>
      </c>
      <c r="E31" s="334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59"/>
      <c r="S31" s="360"/>
      <c r="T31" s="300">
        <f t="shared" si="3"/>
        <v>0</v>
      </c>
      <c r="U31" s="300">
        <f t="shared" si="4"/>
        <v>0</v>
      </c>
      <c r="V31" s="300">
        <f t="shared" si="5"/>
        <v>0</v>
      </c>
      <c r="W31" s="300">
        <f t="shared" si="6"/>
        <v>0</v>
      </c>
      <c r="X31" s="300">
        <f t="shared" si="7"/>
        <v>0</v>
      </c>
      <c r="Y31" s="300">
        <f t="shared" si="8"/>
        <v>0</v>
      </c>
      <c r="Z31" s="300">
        <f t="shared" si="9"/>
        <v>0</v>
      </c>
      <c r="AA31" s="298">
        <f>IFERROR(VLOOKUP($B31,星期一!$C:$AQ,41,FALSE),0)</f>
        <v>0</v>
      </c>
      <c r="AB31" s="298">
        <f>IFERROR(VLOOKUP($B31,星期二!$C:$AQ,41,FALSE),0)</f>
        <v>0</v>
      </c>
      <c r="AC31" s="298">
        <f>IFERROR(VLOOKUP($B31,星期三!$C:$AQ,41,FALSE),0)</f>
        <v>0</v>
      </c>
      <c r="AD31" s="298">
        <f>IFERROR(VLOOKUP($B31,星期四!$C:$AQ,41,FALSE),0)</f>
        <v>0</v>
      </c>
      <c r="AE31" s="298">
        <f>IFERROR(VLOOKUP($B31,星期五!$C:$AQ,41,FALSE),0)</f>
        <v>0</v>
      </c>
      <c r="AF31" s="298">
        <f>IFERROR(VLOOKUP($B31,星期六!$C:$AQ,41,FALSE),0)</f>
        <v>0</v>
      </c>
      <c r="AG31" s="298">
        <f>IFERROR(VLOOKUP($B31,星期日!$C:$AQ,41,FALSE),0)</f>
        <v>0</v>
      </c>
      <c r="AH31" s="301">
        <f>IF($C31=AH$5,SUM(AA31:AG31),0)</f>
        <v>0</v>
      </c>
      <c r="AI31" s="301">
        <f>IF($C31=AI$5,SUM(AB31:AH31),0)</f>
        <v>0</v>
      </c>
      <c r="AK31" s="358"/>
      <c r="AL31" s="358"/>
    </row>
    <row r="32" s="300" customFormat="1" spans="1:38">
      <c r="A32" s="333">
        <v>27</v>
      </c>
      <c r="B32" s="331"/>
      <c r="C32" s="332"/>
      <c r="D32" s="321" t="str">
        <f t="shared" si="10"/>
        <v/>
      </c>
      <c r="E32" s="334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59"/>
      <c r="S32" s="360"/>
      <c r="T32" s="300">
        <f t="shared" si="3"/>
        <v>0</v>
      </c>
      <c r="U32" s="300">
        <f t="shared" si="4"/>
        <v>0</v>
      </c>
      <c r="V32" s="300">
        <f t="shared" si="5"/>
        <v>0</v>
      </c>
      <c r="W32" s="300">
        <f t="shared" si="6"/>
        <v>0</v>
      </c>
      <c r="X32" s="300">
        <f t="shared" si="7"/>
        <v>0</v>
      </c>
      <c r="Y32" s="300">
        <f t="shared" si="8"/>
        <v>0</v>
      </c>
      <c r="Z32" s="300">
        <f t="shared" si="9"/>
        <v>0</v>
      </c>
      <c r="AA32" s="298">
        <f>IFERROR(VLOOKUP($B32,星期一!$C:$AQ,41,FALSE),0)</f>
        <v>0</v>
      </c>
      <c r="AB32" s="298">
        <f>IFERROR(VLOOKUP($B32,星期二!$C:$AQ,41,FALSE),0)</f>
        <v>0</v>
      </c>
      <c r="AC32" s="298">
        <f>IFERROR(VLOOKUP($B32,星期三!$C:$AQ,41,FALSE),0)</f>
        <v>0</v>
      </c>
      <c r="AD32" s="298">
        <f>IFERROR(VLOOKUP($B32,星期四!$C:$AQ,41,FALSE),0)</f>
        <v>0</v>
      </c>
      <c r="AE32" s="298">
        <f>IFERROR(VLOOKUP($B32,星期五!$C:$AQ,41,FALSE),0)</f>
        <v>0</v>
      </c>
      <c r="AF32" s="298">
        <f>IFERROR(VLOOKUP($B32,星期六!$C:$AQ,41,FALSE),0)</f>
        <v>0</v>
      </c>
      <c r="AG32" s="298">
        <f>IFERROR(VLOOKUP($B32,星期日!$C:$AQ,41,FALSE),0)</f>
        <v>0</v>
      </c>
      <c r="AH32" s="301">
        <f>IF($C32=AH$5,SUM(AA32:AG32),0)</f>
        <v>0</v>
      </c>
      <c r="AI32" s="301">
        <f>IF($C32=AI$5,SUM(AB32:AH32),0)</f>
        <v>0</v>
      </c>
      <c r="AK32" s="358"/>
      <c r="AL32" s="358"/>
    </row>
    <row r="33" s="300" customFormat="1" spans="1:38">
      <c r="A33" s="333">
        <v>28</v>
      </c>
      <c r="B33" s="336"/>
      <c r="C33" s="332"/>
      <c r="D33" s="321" t="str">
        <f t="shared" si="10"/>
        <v/>
      </c>
      <c r="E33" s="334"/>
      <c r="F33" s="335"/>
      <c r="G33" s="335"/>
      <c r="H33" s="335"/>
      <c r="I33" s="335"/>
      <c r="J33" s="335"/>
      <c r="K33" s="335"/>
      <c r="L33" s="335"/>
      <c r="M33" s="335"/>
      <c r="N33" s="335"/>
      <c r="O33" s="335"/>
      <c r="P33" s="335"/>
      <c r="Q33" s="335"/>
      <c r="R33" s="359"/>
      <c r="S33" s="360"/>
      <c r="T33" s="300">
        <f t="shared" si="3"/>
        <v>0</v>
      </c>
      <c r="U33" s="300">
        <f t="shared" si="4"/>
        <v>0</v>
      </c>
      <c r="V33" s="300">
        <f t="shared" si="5"/>
        <v>0</v>
      </c>
      <c r="W33" s="300">
        <f t="shared" si="6"/>
        <v>0</v>
      </c>
      <c r="X33" s="300">
        <f t="shared" si="7"/>
        <v>0</v>
      </c>
      <c r="Y33" s="300">
        <f t="shared" si="8"/>
        <v>0</v>
      </c>
      <c r="Z33" s="300">
        <f t="shared" si="9"/>
        <v>0</v>
      </c>
      <c r="AA33" s="298">
        <f>IFERROR(VLOOKUP($B33,星期一!$C:$AQ,41,FALSE),0)</f>
        <v>0</v>
      </c>
      <c r="AB33" s="298">
        <f>IFERROR(VLOOKUP($B33,星期二!$C:$AQ,41,FALSE),0)</f>
        <v>0</v>
      </c>
      <c r="AC33" s="298">
        <f>IFERROR(VLOOKUP($B33,星期三!$C:$AQ,41,FALSE),0)</f>
        <v>0</v>
      </c>
      <c r="AD33" s="298">
        <f>IFERROR(VLOOKUP($B33,星期四!$C:$AQ,41,FALSE),0)</f>
        <v>0</v>
      </c>
      <c r="AE33" s="298">
        <f>IFERROR(VLOOKUP($B33,星期五!$C:$AQ,41,FALSE),0)</f>
        <v>0</v>
      </c>
      <c r="AF33" s="298">
        <f>IFERROR(VLOOKUP($B33,星期六!$C:$AQ,41,FALSE),0)</f>
        <v>0</v>
      </c>
      <c r="AG33" s="298">
        <f>IFERROR(VLOOKUP($B33,星期日!$C:$AQ,41,FALSE),0)</f>
        <v>0</v>
      </c>
      <c r="AH33" s="301">
        <f>IF($C33=AH$5,SUM(AA33:AG33),0)</f>
        <v>0</v>
      </c>
      <c r="AI33" s="301">
        <f>IF($C33=AI$5,SUM(AB33:AH33),0)</f>
        <v>0</v>
      </c>
      <c r="AK33" s="358"/>
      <c r="AL33" s="358"/>
    </row>
    <row r="34" s="300" customFormat="1" spans="1:38">
      <c r="A34" s="333">
        <v>29</v>
      </c>
      <c r="B34" s="336"/>
      <c r="C34" s="332"/>
      <c r="D34" s="321" t="str">
        <f t="shared" si="10"/>
        <v/>
      </c>
      <c r="E34" s="334"/>
      <c r="F34" s="335"/>
      <c r="G34" s="335"/>
      <c r="H34" s="335"/>
      <c r="I34" s="335"/>
      <c r="J34" s="335"/>
      <c r="K34" s="335"/>
      <c r="L34" s="335"/>
      <c r="M34" s="335"/>
      <c r="N34" s="335"/>
      <c r="O34" s="335"/>
      <c r="P34" s="335"/>
      <c r="Q34" s="335"/>
      <c r="R34" s="359"/>
      <c r="S34" s="360"/>
      <c r="T34" s="300">
        <f t="shared" si="3"/>
        <v>0</v>
      </c>
      <c r="U34" s="300">
        <f t="shared" si="4"/>
        <v>0</v>
      </c>
      <c r="V34" s="300">
        <f t="shared" si="5"/>
        <v>0</v>
      </c>
      <c r="W34" s="300">
        <f t="shared" si="6"/>
        <v>0</v>
      </c>
      <c r="X34" s="300">
        <f t="shared" si="7"/>
        <v>0</v>
      </c>
      <c r="Y34" s="300">
        <f t="shared" si="8"/>
        <v>0</v>
      </c>
      <c r="Z34" s="300">
        <f t="shared" si="9"/>
        <v>0</v>
      </c>
      <c r="AA34" s="298">
        <f>IFERROR(VLOOKUP($B34,星期一!$C:$AQ,41,FALSE),0)</f>
        <v>0</v>
      </c>
      <c r="AB34" s="298">
        <f>IFERROR(VLOOKUP($B34,星期二!$C:$AQ,41,FALSE),0)</f>
        <v>0</v>
      </c>
      <c r="AC34" s="298">
        <f>IFERROR(VLOOKUP($B34,星期三!$C:$AQ,41,FALSE),0)</f>
        <v>0</v>
      </c>
      <c r="AD34" s="298">
        <f>IFERROR(VLOOKUP($B34,星期四!$C:$AQ,41,FALSE),0)</f>
        <v>0</v>
      </c>
      <c r="AE34" s="298">
        <f>IFERROR(VLOOKUP($B34,星期五!$C:$AQ,41,FALSE),0)</f>
        <v>0</v>
      </c>
      <c r="AF34" s="298">
        <f>IFERROR(VLOOKUP($B34,星期六!$C:$AQ,41,FALSE),0)</f>
        <v>0</v>
      </c>
      <c r="AG34" s="298">
        <f>IFERROR(VLOOKUP($B34,星期日!$C:$AQ,41,FALSE),0)</f>
        <v>0</v>
      </c>
      <c r="AH34" s="301">
        <f>IF($C34=AH$5,SUM(AA34:AG34),0)</f>
        <v>0</v>
      </c>
      <c r="AI34" s="301">
        <f>IF($C34=AI$5,SUM(AB34:AH34),0)</f>
        <v>0</v>
      </c>
      <c r="AK34" s="358"/>
      <c r="AL34" s="358"/>
    </row>
    <row r="35" s="300" customFormat="1" spans="1:38">
      <c r="A35" s="333">
        <v>30</v>
      </c>
      <c r="B35" s="336"/>
      <c r="C35" s="332"/>
      <c r="D35" s="321" t="str">
        <f t="shared" si="10"/>
        <v/>
      </c>
      <c r="E35" s="334"/>
      <c r="F35" s="335"/>
      <c r="G35" s="335"/>
      <c r="H35" s="335"/>
      <c r="I35" s="335"/>
      <c r="J35" s="335"/>
      <c r="K35" s="335"/>
      <c r="L35" s="335"/>
      <c r="M35" s="335"/>
      <c r="N35" s="335"/>
      <c r="O35" s="335"/>
      <c r="P35" s="335"/>
      <c r="Q35" s="335"/>
      <c r="R35" s="359"/>
      <c r="S35" s="360"/>
      <c r="T35" s="300">
        <f t="shared" si="3"/>
        <v>0</v>
      </c>
      <c r="U35" s="300">
        <f t="shared" si="4"/>
        <v>0</v>
      </c>
      <c r="V35" s="300">
        <f t="shared" si="5"/>
        <v>0</v>
      </c>
      <c r="W35" s="300">
        <f t="shared" si="6"/>
        <v>0</v>
      </c>
      <c r="X35" s="300">
        <f t="shared" si="7"/>
        <v>0</v>
      </c>
      <c r="Y35" s="300">
        <f t="shared" si="8"/>
        <v>0</v>
      </c>
      <c r="Z35" s="300">
        <f t="shared" si="9"/>
        <v>0</v>
      </c>
      <c r="AA35" s="298">
        <f>IFERROR(VLOOKUP($B35,星期一!$C:$AQ,41,FALSE),0)</f>
        <v>0</v>
      </c>
      <c r="AB35" s="298">
        <f>IFERROR(VLOOKUP($B35,星期二!$C:$AQ,41,FALSE),0)</f>
        <v>0</v>
      </c>
      <c r="AC35" s="298">
        <f>IFERROR(VLOOKUP($B35,星期三!$C:$AQ,41,FALSE),0)</f>
        <v>0</v>
      </c>
      <c r="AD35" s="298">
        <f>IFERROR(VLOOKUP($B35,星期四!$C:$AQ,41,FALSE),0)</f>
        <v>0</v>
      </c>
      <c r="AE35" s="298">
        <f>IFERROR(VLOOKUP($B35,星期五!$C:$AQ,41,FALSE),0)</f>
        <v>0</v>
      </c>
      <c r="AF35" s="298">
        <f>IFERROR(VLOOKUP($B35,星期六!$C:$AQ,41,FALSE),0)</f>
        <v>0</v>
      </c>
      <c r="AG35" s="298">
        <f>IFERROR(VLOOKUP($B35,星期日!$C:$AQ,41,FALSE),0)</f>
        <v>0</v>
      </c>
      <c r="AH35" s="301">
        <f>IF($C35=AH$5,SUM(AA35:AG35),0)</f>
        <v>0</v>
      </c>
      <c r="AI35" s="301">
        <f>IF($C35=AI$5,SUM(AB35:AH35),0)</f>
        <v>0</v>
      </c>
      <c r="AK35" s="358"/>
      <c r="AL35" s="358"/>
    </row>
    <row r="36" s="300" customFormat="1" spans="1:38">
      <c r="A36" s="333">
        <v>31</v>
      </c>
      <c r="B36" s="337"/>
      <c r="C36" s="332"/>
      <c r="D36" s="321" t="str">
        <f t="shared" si="10"/>
        <v/>
      </c>
      <c r="E36" s="334"/>
      <c r="F36" s="335"/>
      <c r="G36" s="335"/>
      <c r="H36" s="335"/>
      <c r="I36" s="335"/>
      <c r="J36" s="335"/>
      <c r="K36" s="335"/>
      <c r="L36" s="335"/>
      <c r="M36" s="335"/>
      <c r="N36" s="335"/>
      <c r="O36" s="335"/>
      <c r="P36" s="335"/>
      <c r="Q36" s="335"/>
      <c r="R36" s="359"/>
      <c r="S36" s="360"/>
      <c r="T36" s="300">
        <f t="shared" si="3"/>
        <v>0</v>
      </c>
      <c r="U36" s="300">
        <f t="shared" si="4"/>
        <v>0</v>
      </c>
      <c r="V36" s="300">
        <f t="shared" si="5"/>
        <v>0</v>
      </c>
      <c r="W36" s="300">
        <f t="shared" si="6"/>
        <v>0</v>
      </c>
      <c r="X36" s="300">
        <f t="shared" si="7"/>
        <v>0</v>
      </c>
      <c r="Y36" s="300">
        <f t="shared" si="8"/>
        <v>0</v>
      </c>
      <c r="Z36" s="300">
        <f t="shared" si="9"/>
        <v>0</v>
      </c>
      <c r="AA36" s="298">
        <f>IFERROR(VLOOKUP($B36,星期一!$C:$AQ,41,FALSE),0)</f>
        <v>0</v>
      </c>
      <c r="AB36" s="298">
        <f>IFERROR(VLOOKUP($B36,星期二!$C:$AQ,41,FALSE),0)</f>
        <v>0</v>
      </c>
      <c r="AC36" s="298">
        <f>IFERROR(VLOOKUP($B36,星期三!$C:$AQ,41,FALSE),0)</f>
        <v>0</v>
      </c>
      <c r="AD36" s="298">
        <f>IFERROR(VLOOKUP($B36,星期四!$C:$AQ,41,FALSE),0)</f>
        <v>0</v>
      </c>
      <c r="AE36" s="298">
        <f>IFERROR(VLOOKUP($B36,星期五!$C:$AQ,41,FALSE),0)</f>
        <v>0</v>
      </c>
      <c r="AF36" s="298">
        <f>IFERROR(VLOOKUP($B36,星期六!$C:$AQ,41,FALSE),0)</f>
        <v>0</v>
      </c>
      <c r="AG36" s="298">
        <f>IFERROR(VLOOKUP($B36,星期日!$C:$AQ,41,FALSE),0)</f>
        <v>0</v>
      </c>
      <c r="AH36" s="301">
        <f>IF($C36=AH$5,SUM(AA36:AG36),0)</f>
        <v>0</v>
      </c>
      <c r="AI36" s="301">
        <f>IF($C36=AI$5,SUM(AB36:AH36),0)</f>
        <v>0</v>
      </c>
      <c r="AK36" s="358"/>
      <c r="AL36" s="358"/>
    </row>
    <row r="37" s="300" customFormat="1" spans="1:38">
      <c r="A37" s="333">
        <v>32</v>
      </c>
      <c r="B37" s="338"/>
      <c r="C37" s="332"/>
      <c r="D37" s="321" t="str">
        <f t="shared" si="10"/>
        <v/>
      </c>
      <c r="E37" s="334"/>
      <c r="F37" s="335"/>
      <c r="G37" s="335"/>
      <c r="H37" s="335"/>
      <c r="I37" s="335"/>
      <c r="J37" s="335"/>
      <c r="K37" s="335"/>
      <c r="L37" s="335"/>
      <c r="M37" s="335"/>
      <c r="N37" s="335"/>
      <c r="O37" s="335"/>
      <c r="P37" s="335"/>
      <c r="Q37" s="335"/>
      <c r="R37" s="359"/>
      <c r="S37" s="360"/>
      <c r="T37" s="300">
        <f t="shared" si="3"/>
        <v>0</v>
      </c>
      <c r="U37" s="300">
        <f t="shared" si="4"/>
        <v>0</v>
      </c>
      <c r="V37" s="300">
        <f t="shared" si="5"/>
        <v>0</v>
      </c>
      <c r="W37" s="300">
        <f t="shared" si="6"/>
        <v>0</v>
      </c>
      <c r="X37" s="300">
        <f t="shared" si="7"/>
        <v>0</v>
      </c>
      <c r="Y37" s="300">
        <f t="shared" si="8"/>
        <v>0</v>
      </c>
      <c r="Z37" s="300">
        <f t="shared" si="9"/>
        <v>0</v>
      </c>
      <c r="AA37" s="298">
        <f>IFERROR(VLOOKUP($B37,星期一!$C:$AQ,41,FALSE),0)</f>
        <v>0</v>
      </c>
      <c r="AB37" s="298">
        <f>IFERROR(VLOOKUP($B37,星期二!$C:$AQ,41,FALSE),0)</f>
        <v>0</v>
      </c>
      <c r="AC37" s="298">
        <f>IFERROR(VLOOKUP($B37,星期三!$C:$AQ,41,FALSE),0)</f>
        <v>0</v>
      </c>
      <c r="AD37" s="298">
        <f>IFERROR(VLOOKUP($B37,星期四!$C:$AQ,41,FALSE),0)</f>
        <v>0</v>
      </c>
      <c r="AE37" s="298">
        <f>IFERROR(VLOOKUP($B37,星期五!$C:$AQ,41,FALSE),0)</f>
        <v>0</v>
      </c>
      <c r="AF37" s="298">
        <f>IFERROR(VLOOKUP($B37,星期六!$C:$AQ,41,FALSE),0)</f>
        <v>0</v>
      </c>
      <c r="AG37" s="298">
        <f>IFERROR(VLOOKUP($B37,星期日!$C:$AQ,41,FALSE),0)</f>
        <v>0</v>
      </c>
      <c r="AH37" s="301">
        <f>IF($C37=AH$5,SUM(AA37:AG37),0)</f>
        <v>0</v>
      </c>
      <c r="AI37" s="301">
        <f>IF($C37=AI$5,SUM(AB37:AH37),0)</f>
        <v>0</v>
      </c>
      <c r="AK37" s="358"/>
      <c r="AL37" s="358"/>
    </row>
    <row r="38" s="300" customFormat="1" spans="1:38">
      <c r="A38" s="333">
        <v>33</v>
      </c>
      <c r="B38" s="331"/>
      <c r="C38" s="332"/>
      <c r="D38" s="321" t="str">
        <f t="shared" si="10"/>
        <v/>
      </c>
      <c r="E38" s="334"/>
      <c r="F38" s="335"/>
      <c r="G38" s="335"/>
      <c r="H38" s="335"/>
      <c r="I38" s="335"/>
      <c r="J38" s="335"/>
      <c r="K38" s="335"/>
      <c r="L38" s="335"/>
      <c r="M38" s="335"/>
      <c r="N38" s="335"/>
      <c r="O38" s="335"/>
      <c r="P38" s="335"/>
      <c r="Q38" s="335"/>
      <c r="R38" s="359"/>
      <c r="S38" s="360"/>
      <c r="T38" s="300">
        <f t="shared" si="3"/>
        <v>0</v>
      </c>
      <c r="U38" s="300">
        <f t="shared" si="4"/>
        <v>0</v>
      </c>
      <c r="V38" s="300">
        <f t="shared" si="5"/>
        <v>0</v>
      </c>
      <c r="W38" s="300">
        <f t="shared" si="6"/>
        <v>0</v>
      </c>
      <c r="X38" s="300">
        <f t="shared" si="7"/>
        <v>0</v>
      </c>
      <c r="Y38" s="300">
        <f t="shared" si="8"/>
        <v>0</v>
      </c>
      <c r="Z38" s="300">
        <f t="shared" si="9"/>
        <v>0</v>
      </c>
      <c r="AA38" s="298">
        <f>IFERROR(VLOOKUP($B38,星期一!$C:$AQ,41,FALSE),0)</f>
        <v>0</v>
      </c>
      <c r="AB38" s="298">
        <f>IFERROR(VLOOKUP($B38,星期二!$C:$AQ,41,FALSE),0)</f>
        <v>0</v>
      </c>
      <c r="AC38" s="298">
        <f>IFERROR(VLOOKUP($B38,星期三!$C:$AQ,41,FALSE),0)</f>
        <v>0</v>
      </c>
      <c r="AD38" s="298">
        <f>IFERROR(VLOOKUP($B38,星期四!$C:$AQ,41,FALSE),0)</f>
        <v>0</v>
      </c>
      <c r="AE38" s="298">
        <f>IFERROR(VLOOKUP($B38,星期五!$C:$AQ,41,FALSE),0)</f>
        <v>0</v>
      </c>
      <c r="AF38" s="298">
        <f>IFERROR(VLOOKUP($B38,星期六!$C:$AQ,41,FALSE),0)</f>
        <v>0</v>
      </c>
      <c r="AG38" s="298">
        <f>IFERROR(VLOOKUP($B38,星期日!$C:$AQ,41,FALSE),0)</f>
        <v>0</v>
      </c>
      <c r="AH38" s="301">
        <f>IF($C38=AH$5,SUM(AA38:AG38),0)</f>
        <v>0</v>
      </c>
      <c r="AI38" s="301">
        <f>IF($C38=AI$5,SUM(AB38:AH38),0)</f>
        <v>0</v>
      </c>
      <c r="AK38" s="358"/>
      <c r="AL38" s="358"/>
    </row>
    <row r="39" s="300" customFormat="1" spans="1:38">
      <c r="A39" s="333">
        <v>34</v>
      </c>
      <c r="B39" s="336"/>
      <c r="C39" s="332"/>
      <c r="D39" s="321" t="str">
        <f t="shared" si="10"/>
        <v/>
      </c>
      <c r="E39" s="334"/>
      <c r="F39" s="335"/>
      <c r="G39" s="335"/>
      <c r="H39" s="335"/>
      <c r="I39" s="335"/>
      <c r="J39" s="335"/>
      <c r="K39" s="335"/>
      <c r="L39" s="335"/>
      <c r="M39" s="335"/>
      <c r="N39" s="335"/>
      <c r="O39" s="335"/>
      <c r="P39" s="335"/>
      <c r="Q39" s="335"/>
      <c r="R39" s="359"/>
      <c r="S39" s="360"/>
      <c r="T39" s="300">
        <f t="shared" si="3"/>
        <v>0</v>
      </c>
      <c r="U39" s="300">
        <f t="shared" si="4"/>
        <v>0</v>
      </c>
      <c r="V39" s="300">
        <f t="shared" si="5"/>
        <v>0</v>
      </c>
      <c r="W39" s="300">
        <f t="shared" si="6"/>
        <v>0</v>
      </c>
      <c r="X39" s="300">
        <f t="shared" si="7"/>
        <v>0</v>
      </c>
      <c r="Y39" s="300">
        <f t="shared" si="8"/>
        <v>0</v>
      </c>
      <c r="Z39" s="300">
        <f t="shared" si="9"/>
        <v>0</v>
      </c>
      <c r="AA39" s="298">
        <f>IFERROR(VLOOKUP($B39,星期一!$C:$AQ,41,FALSE),0)</f>
        <v>0</v>
      </c>
      <c r="AB39" s="298">
        <f>IFERROR(VLOOKUP($B39,星期二!$C:$AQ,41,FALSE),0)</f>
        <v>0</v>
      </c>
      <c r="AC39" s="298">
        <f>IFERROR(VLOOKUP($B39,星期三!$C:$AQ,41,FALSE),0)</f>
        <v>0</v>
      </c>
      <c r="AD39" s="298">
        <f>IFERROR(VLOOKUP($B39,星期四!$C:$AQ,41,FALSE),0)</f>
        <v>0</v>
      </c>
      <c r="AE39" s="298">
        <f>IFERROR(VLOOKUP($B39,星期五!$C:$AQ,41,FALSE),0)</f>
        <v>0</v>
      </c>
      <c r="AF39" s="298">
        <f>IFERROR(VLOOKUP($B39,星期六!$C:$AQ,41,FALSE),0)</f>
        <v>0</v>
      </c>
      <c r="AG39" s="298">
        <f>IFERROR(VLOOKUP($B39,星期日!$C:$AQ,41,FALSE),0)</f>
        <v>0</v>
      </c>
      <c r="AH39" s="301">
        <f>IF($C39=AH$5,SUM(AA39:AG39),0)</f>
        <v>0</v>
      </c>
      <c r="AI39" s="301">
        <f>IF($C39=AI$5,SUM(AB39:AH39),0)</f>
        <v>0</v>
      </c>
      <c r="AK39" s="358"/>
      <c r="AL39" s="358"/>
    </row>
    <row r="40" s="300" customFormat="1" spans="1:38">
      <c r="A40" s="333">
        <v>35</v>
      </c>
      <c r="B40" s="337"/>
      <c r="C40" s="332"/>
      <c r="D40" s="321" t="str">
        <f t="shared" si="10"/>
        <v/>
      </c>
      <c r="E40" s="334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59"/>
      <c r="S40" s="360"/>
      <c r="T40" s="300">
        <f t="shared" si="3"/>
        <v>0</v>
      </c>
      <c r="U40" s="300">
        <f t="shared" si="4"/>
        <v>0</v>
      </c>
      <c r="V40" s="300">
        <f t="shared" si="5"/>
        <v>0</v>
      </c>
      <c r="W40" s="300">
        <f t="shared" si="6"/>
        <v>0</v>
      </c>
      <c r="X40" s="300">
        <f t="shared" si="7"/>
        <v>0</v>
      </c>
      <c r="Y40" s="300">
        <f t="shared" si="8"/>
        <v>0</v>
      </c>
      <c r="Z40" s="300">
        <f t="shared" si="9"/>
        <v>0</v>
      </c>
      <c r="AA40" s="298">
        <f>IFERROR(VLOOKUP($B40,星期一!$C:$AQ,41,FALSE),0)</f>
        <v>0</v>
      </c>
      <c r="AB40" s="298">
        <f>IFERROR(VLOOKUP($B40,星期二!$C:$AQ,41,FALSE),0)</f>
        <v>0</v>
      </c>
      <c r="AC40" s="298">
        <f>IFERROR(VLOOKUP($B40,星期三!$C:$AQ,41,FALSE),0)</f>
        <v>0</v>
      </c>
      <c r="AD40" s="298">
        <f>IFERROR(VLOOKUP($B40,星期四!$C:$AQ,41,FALSE),0)</f>
        <v>0</v>
      </c>
      <c r="AE40" s="298">
        <f>IFERROR(VLOOKUP($B40,星期五!$C:$AQ,41,FALSE),0)</f>
        <v>0</v>
      </c>
      <c r="AF40" s="298">
        <f>IFERROR(VLOOKUP($B40,星期六!$C:$AQ,41,FALSE),0)</f>
        <v>0</v>
      </c>
      <c r="AG40" s="298">
        <f>IFERROR(VLOOKUP($B40,星期日!$C:$AQ,41,FALSE),0)</f>
        <v>0</v>
      </c>
      <c r="AH40" s="301">
        <f>IF($C40=AH$5,SUM(AA40:AG40),0)</f>
        <v>0</v>
      </c>
      <c r="AI40" s="301">
        <f>IF($C40=AI$5,SUM(AB40:AH40),0)</f>
        <v>0</v>
      </c>
      <c r="AK40" s="358"/>
      <c r="AL40" s="358"/>
    </row>
    <row r="41" s="300" customFormat="1" spans="1:38">
      <c r="A41" s="333">
        <v>36</v>
      </c>
      <c r="B41" s="338"/>
      <c r="C41" s="332"/>
      <c r="D41" s="321" t="str">
        <f t="shared" si="10"/>
        <v/>
      </c>
      <c r="E41" s="334"/>
      <c r="F41" s="335"/>
      <c r="G41" s="335"/>
      <c r="H41" s="335"/>
      <c r="I41" s="335"/>
      <c r="J41" s="335"/>
      <c r="K41" s="335"/>
      <c r="L41" s="335"/>
      <c r="M41" s="335"/>
      <c r="N41" s="335"/>
      <c r="O41" s="335"/>
      <c r="P41" s="335"/>
      <c r="Q41" s="335"/>
      <c r="R41" s="359"/>
      <c r="S41" s="360"/>
      <c r="T41" s="300">
        <f t="shared" si="3"/>
        <v>0</v>
      </c>
      <c r="U41" s="300">
        <f t="shared" si="4"/>
        <v>0</v>
      </c>
      <c r="V41" s="300">
        <f t="shared" si="5"/>
        <v>0</v>
      </c>
      <c r="W41" s="300">
        <f t="shared" si="6"/>
        <v>0</v>
      </c>
      <c r="X41" s="300">
        <f t="shared" si="7"/>
        <v>0</v>
      </c>
      <c r="Y41" s="300">
        <f t="shared" si="8"/>
        <v>0</v>
      </c>
      <c r="Z41" s="300">
        <f t="shared" si="9"/>
        <v>0</v>
      </c>
      <c r="AA41" s="298">
        <f>IFERROR(VLOOKUP($B41,星期一!$C:$AQ,41,FALSE),0)</f>
        <v>0</v>
      </c>
      <c r="AB41" s="298">
        <f>IFERROR(VLOOKUP($B41,星期二!$C:$AQ,41,FALSE),0)</f>
        <v>0</v>
      </c>
      <c r="AC41" s="298">
        <f>IFERROR(VLOOKUP($B41,星期三!$C:$AQ,41,FALSE),0)</f>
        <v>0</v>
      </c>
      <c r="AD41" s="298">
        <f>IFERROR(VLOOKUP($B41,星期四!$C:$AQ,41,FALSE),0)</f>
        <v>0</v>
      </c>
      <c r="AE41" s="298">
        <f>IFERROR(VLOOKUP($B41,星期五!$C:$AQ,41,FALSE),0)</f>
        <v>0</v>
      </c>
      <c r="AF41" s="298">
        <f>IFERROR(VLOOKUP($B41,星期六!$C:$AQ,41,FALSE),0)</f>
        <v>0</v>
      </c>
      <c r="AG41" s="298">
        <f>IFERROR(VLOOKUP($B41,星期日!$C:$AQ,41,FALSE),0)</f>
        <v>0</v>
      </c>
      <c r="AH41" s="301">
        <f>IF($C41=AH$5,SUM(AA41:AG41),0)</f>
        <v>0</v>
      </c>
      <c r="AI41" s="301">
        <f>IF($C41=AI$5,SUM(AB41:AH41),0)</f>
        <v>0</v>
      </c>
      <c r="AK41" s="358"/>
      <c r="AL41" s="358"/>
    </row>
    <row r="42" s="300" customFormat="1" spans="1:38">
      <c r="A42" s="333">
        <v>37</v>
      </c>
      <c r="B42" s="331"/>
      <c r="C42" s="332"/>
      <c r="D42" s="321" t="str">
        <f t="shared" si="10"/>
        <v/>
      </c>
      <c r="E42" s="334"/>
      <c r="F42" s="335"/>
      <c r="G42" s="335"/>
      <c r="H42" s="335"/>
      <c r="I42" s="335"/>
      <c r="J42" s="335"/>
      <c r="K42" s="335"/>
      <c r="L42" s="335"/>
      <c r="M42" s="335"/>
      <c r="N42" s="335"/>
      <c r="O42" s="335"/>
      <c r="P42" s="335"/>
      <c r="Q42" s="335"/>
      <c r="R42" s="359"/>
      <c r="S42" s="360"/>
      <c r="T42" s="300">
        <f t="shared" si="3"/>
        <v>0</v>
      </c>
      <c r="U42" s="300">
        <f t="shared" si="4"/>
        <v>0</v>
      </c>
      <c r="V42" s="300">
        <f t="shared" si="5"/>
        <v>0</v>
      </c>
      <c r="W42" s="300">
        <f t="shared" si="6"/>
        <v>0</v>
      </c>
      <c r="X42" s="300">
        <f t="shared" si="7"/>
        <v>0</v>
      </c>
      <c r="Y42" s="300">
        <f t="shared" si="8"/>
        <v>0</v>
      </c>
      <c r="Z42" s="300">
        <f t="shared" si="9"/>
        <v>0</v>
      </c>
      <c r="AA42" s="298">
        <f>IFERROR(VLOOKUP($B42,星期一!$C:$AQ,41,FALSE),0)</f>
        <v>0</v>
      </c>
      <c r="AB42" s="298">
        <f>IFERROR(VLOOKUP($B42,星期二!$C:$AQ,41,FALSE),0)</f>
        <v>0</v>
      </c>
      <c r="AC42" s="298">
        <f>IFERROR(VLOOKUP($B42,星期三!$C:$AQ,41,FALSE),0)</f>
        <v>0</v>
      </c>
      <c r="AD42" s="298">
        <f>IFERROR(VLOOKUP($B42,星期四!$C:$AQ,41,FALSE),0)</f>
        <v>0</v>
      </c>
      <c r="AE42" s="298">
        <f>IFERROR(VLOOKUP($B42,星期五!$C:$AQ,41,FALSE),0)</f>
        <v>0</v>
      </c>
      <c r="AF42" s="298">
        <f>IFERROR(VLOOKUP($B42,星期六!$C:$AQ,41,FALSE),0)</f>
        <v>0</v>
      </c>
      <c r="AG42" s="298">
        <f>IFERROR(VLOOKUP($B42,星期日!$C:$AQ,41,FALSE),0)</f>
        <v>0</v>
      </c>
      <c r="AH42" s="301">
        <f>IF($C42=AH$5,SUM(AA42:AG42),0)</f>
        <v>0</v>
      </c>
      <c r="AI42" s="301">
        <f>IF($C42=AI$5,SUM(AB42:AH42),0)</f>
        <v>0</v>
      </c>
      <c r="AK42" s="358"/>
      <c r="AL42" s="358"/>
    </row>
    <row r="43" s="300" customFormat="1" spans="1:38">
      <c r="A43" s="333">
        <v>38</v>
      </c>
      <c r="B43" s="336"/>
      <c r="C43" s="332"/>
      <c r="D43" s="321" t="str">
        <f t="shared" si="10"/>
        <v/>
      </c>
      <c r="E43" s="334"/>
      <c r="F43" s="335"/>
      <c r="G43" s="335"/>
      <c r="H43" s="335"/>
      <c r="I43" s="335"/>
      <c r="J43" s="335"/>
      <c r="K43" s="335"/>
      <c r="L43" s="335"/>
      <c r="M43" s="335"/>
      <c r="N43" s="335"/>
      <c r="O43" s="335"/>
      <c r="P43" s="335"/>
      <c r="Q43" s="335"/>
      <c r="R43" s="359"/>
      <c r="S43" s="360"/>
      <c r="T43" s="300">
        <f t="shared" si="3"/>
        <v>0</v>
      </c>
      <c r="U43" s="300">
        <f t="shared" si="4"/>
        <v>0</v>
      </c>
      <c r="V43" s="300">
        <f t="shared" si="5"/>
        <v>0</v>
      </c>
      <c r="W43" s="300">
        <f t="shared" si="6"/>
        <v>0</v>
      </c>
      <c r="X43" s="300">
        <f t="shared" si="7"/>
        <v>0</v>
      </c>
      <c r="Y43" s="300">
        <f t="shared" si="8"/>
        <v>0</v>
      </c>
      <c r="Z43" s="300">
        <f t="shared" si="9"/>
        <v>0</v>
      </c>
      <c r="AA43" s="298">
        <f>IFERROR(VLOOKUP($B43,星期一!$C:$AQ,41,FALSE),0)</f>
        <v>0</v>
      </c>
      <c r="AB43" s="298">
        <f>IFERROR(VLOOKUP($B43,星期二!$C:$AQ,41,FALSE),0)</f>
        <v>0</v>
      </c>
      <c r="AC43" s="298">
        <f>IFERROR(VLOOKUP($B43,星期三!$C:$AQ,41,FALSE),0)</f>
        <v>0</v>
      </c>
      <c r="AD43" s="298">
        <f>IFERROR(VLOOKUP($B43,星期四!$C:$AQ,41,FALSE),0)</f>
        <v>0</v>
      </c>
      <c r="AE43" s="298">
        <f>IFERROR(VLOOKUP($B43,星期五!$C:$AQ,41,FALSE),0)</f>
        <v>0</v>
      </c>
      <c r="AF43" s="298">
        <f>IFERROR(VLOOKUP($B43,星期六!$C:$AQ,41,FALSE),0)</f>
        <v>0</v>
      </c>
      <c r="AG43" s="298">
        <f>IFERROR(VLOOKUP($B43,星期日!$C:$AQ,41,FALSE),0)</f>
        <v>0</v>
      </c>
      <c r="AH43" s="301">
        <f>IF($C43=AH$5,SUM(AA43:AG43),0)</f>
        <v>0</v>
      </c>
      <c r="AI43" s="301">
        <f>IF($C43=AI$5,SUM(AB43:AH43),0)</f>
        <v>0</v>
      </c>
      <c r="AK43" s="358"/>
      <c r="AL43" s="358"/>
    </row>
    <row r="44" s="300" customFormat="1" spans="1:38">
      <c r="A44" s="333">
        <v>39</v>
      </c>
      <c r="B44" s="336"/>
      <c r="C44" s="332"/>
      <c r="D44" s="321" t="str">
        <f t="shared" si="10"/>
        <v/>
      </c>
      <c r="E44" s="334"/>
      <c r="F44" s="335"/>
      <c r="G44" s="335"/>
      <c r="H44" s="335"/>
      <c r="I44" s="335"/>
      <c r="J44" s="335"/>
      <c r="K44" s="335"/>
      <c r="L44" s="335"/>
      <c r="M44" s="335"/>
      <c r="N44" s="335"/>
      <c r="O44" s="335"/>
      <c r="P44" s="335"/>
      <c r="Q44" s="335"/>
      <c r="R44" s="359"/>
      <c r="S44" s="360"/>
      <c r="T44" s="300">
        <f t="shared" si="3"/>
        <v>0</v>
      </c>
      <c r="U44" s="300">
        <f t="shared" si="4"/>
        <v>0</v>
      </c>
      <c r="V44" s="300">
        <f t="shared" si="5"/>
        <v>0</v>
      </c>
      <c r="W44" s="300">
        <f t="shared" si="6"/>
        <v>0</v>
      </c>
      <c r="X44" s="300">
        <f t="shared" si="7"/>
        <v>0</v>
      </c>
      <c r="Y44" s="300">
        <f t="shared" si="8"/>
        <v>0</v>
      </c>
      <c r="Z44" s="300">
        <f t="shared" si="9"/>
        <v>0</v>
      </c>
      <c r="AA44" s="298">
        <f>IFERROR(VLOOKUP($B44,星期一!$C:$AQ,41,FALSE),0)</f>
        <v>0</v>
      </c>
      <c r="AB44" s="298">
        <f>IFERROR(VLOOKUP($B44,星期二!$C:$AQ,41,FALSE),0)</f>
        <v>0</v>
      </c>
      <c r="AC44" s="298">
        <f>IFERROR(VLOOKUP($B44,星期三!$C:$AQ,41,FALSE),0)</f>
        <v>0</v>
      </c>
      <c r="AD44" s="298">
        <f>IFERROR(VLOOKUP($B44,星期四!$C:$AQ,41,FALSE),0)</f>
        <v>0</v>
      </c>
      <c r="AE44" s="298">
        <f>IFERROR(VLOOKUP($B44,星期五!$C:$AQ,41,FALSE),0)</f>
        <v>0</v>
      </c>
      <c r="AF44" s="298">
        <f>IFERROR(VLOOKUP($B44,星期六!$C:$AQ,41,FALSE),0)</f>
        <v>0</v>
      </c>
      <c r="AG44" s="298">
        <f>IFERROR(VLOOKUP($B44,星期日!$C:$AQ,41,FALSE),0)</f>
        <v>0</v>
      </c>
      <c r="AH44" s="301">
        <f>IF($C44=AH$5,SUM(AA44:AG44),0)</f>
        <v>0</v>
      </c>
      <c r="AI44" s="301">
        <f>IF($C44=AI$5,SUM(AB44:AH44),0)</f>
        <v>0</v>
      </c>
      <c r="AK44" s="358"/>
      <c r="AL44" s="358"/>
    </row>
    <row r="45" s="300" customFormat="1" ht="17.25" spans="1:38">
      <c r="A45" s="333">
        <v>40</v>
      </c>
      <c r="B45" s="337"/>
      <c r="C45" s="339"/>
      <c r="D45" s="321" t="str">
        <f t="shared" si="10"/>
        <v/>
      </c>
      <c r="E45" s="326"/>
      <c r="F45" s="327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61"/>
      <c r="S45" s="362"/>
      <c r="T45" s="300">
        <f t="shared" si="3"/>
        <v>0</v>
      </c>
      <c r="U45" s="300">
        <f t="shared" si="4"/>
        <v>0</v>
      </c>
      <c r="V45" s="300">
        <f t="shared" si="5"/>
        <v>0</v>
      </c>
      <c r="W45" s="300">
        <f t="shared" si="6"/>
        <v>0</v>
      </c>
      <c r="X45" s="300">
        <f t="shared" si="7"/>
        <v>0</v>
      </c>
      <c r="Y45" s="300">
        <f t="shared" si="8"/>
        <v>0</v>
      </c>
      <c r="Z45" s="300">
        <f t="shared" si="9"/>
        <v>0</v>
      </c>
      <c r="AA45" s="298">
        <f>IFERROR(VLOOKUP($B45,星期一!$C:$AQ,41,FALSE),0)</f>
        <v>0</v>
      </c>
      <c r="AB45" s="298">
        <f>IFERROR(VLOOKUP($B45,星期二!$C:$AQ,41,FALSE),0)</f>
        <v>0</v>
      </c>
      <c r="AC45" s="298">
        <f>IFERROR(VLOOKUP($B45,星期三!$C:$AQ,41,FALSE),0)</f>
        <v>0</v>
      </c>
      <c r="AD45" s="298">
        <f>IFERROR(VLOOKUP($B45,星期四!$C:$AQ,41,FALSE),0)</f>
        <v>0</v>
      </c>
      <c r="AE45" s="298">
        <f>IFERROR(VLOOKUP($B45,星期五!$C:$AQ,41,FALSE),0)</f>
        <v>0</v>
      </c>
      <c r="AF45" s="298">
        <f>IFERROR(VLOOKUP($B45,星期六!$C:$AQ,41,FALSE),0)</f>
        <v>0</v>
      </c>
      <c r="AG45" s="298">
        <f>IFERROR(VLOOKUP($B45,星期日!$C:$AQ,41,FALSE),0)</f>
        <v>0</v>
      </c>
      <c r="AH45" s="301">
        <f>IF($C45=AH$5,SUM(AA45:AG45),0)</f>
        <v>0</v>
      </c>
      <c r="AI45" s="301">
        <f>IF($C45=AI$5,SUM(AB45:AH45),0)</f>
        <v>0</v>
      </c>
      <c r="AK45" s="358"/>
      <c r="AL45" s="358"/>
    </row>
    <row r="46" s="301" customFormat="1" ht="18" customHeight="1" spans="1:19">
      <c r="A46" s="341"/>
      <c r="B46" s="342"/>
      <c r="C46" s="342"/>
      <c r="D46" s="342"/>
      <c r="E46" s="342"/>
      <c r="F46" s="342"/>
      <c r="G46" s="342"/>
      <c r="H46" s="342"/>
      <c r="I46" s="342"/>
      <c r="J46" s="342"/>
      <c r="K46" s="342"/>
      <c r="L46" s="342"/>
      <c r="M46" s="342"/>
      <c r="N46" s="342"/>
      <c r="O46" s="342"/>
      <c r="P46" s="342"/>
      <c r="Q46" s="342"/>
      <c r="R46" s="342"/>
      <c r="S46" s="363"/>
    </row>
  </sheetData>
  <mergeCells count="27">
    <mergeCell ref="E2:F2"/>
    <mergeCell ref="G2:H2"/>
    <mergeCell ref="I2:J2"/>
    <mergeCell ref="K2:L2"/>
    <mergeCell ref="M2:N2"/>
    <mergeCell ref="O2:P2"/>
    <mergeCell ref="Q2:R2"/>
    <mergeCell ref="E3:F3"/>
    <mergeCell ref="G3:H3"/>
    <mergeCell ref="I3:J3"/>
    <mergeCell ref="K3:L3"/>
    <mergeCell ref="M3:N3"/>
    <mergeCell ref="O3:P3"/>
    <mergeCell ref="Q3:R3"/>
    <mergeCell ref="E4:R4"/>
    <mergeCell ref="E5:F5"/>
    <mergeCell ref="G5:H5"/>
    <mergeCell ref="I5:J5"/>
    <mergeCell ref="K5:L5"/>
    <mergeCell ref="M5:N5"/>
    <mergeCell ref="O5:P5"/>
    <mergeCell ref="Q5:R5"/>
    <mergeCell ref="B2:B5"/>
    <mergeCell ref="C2:C5"/>
    <mergeCell ref="D2:D5"/>
    <mergeCell ref="S2:S4"/>
    <mergeCell ref="S26:S27"/>
  </mergeCells>
  <dataValidations count="1">
    <dataValidation type="list" allowBlank="1" showInputMessage="1" showErrorMessage="1" sqref="C12 C19 C23 C26 C6:C11 C13:C16 C17:C18 C20:C22 C24:C25 C27:C29 C30:C32">
      <formula1>"全职,兼职,支援"</formula1>
    </dataValidation>
  </dataValidations>
  <pageMargins left="0.471527777777778" right="0.393055555555556" top="1" bottom="1" header="0.511805555555556" footer="0.511805555555556"/>
  <pageSetup paperSize="9" scale="57" orientation="landscape"/>
  <headerFooter/>
  <colBreaks count="1" manualBreakCount="1">
    <brk id="1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</sheetPr>
  <dimension ref="B1:J53"/>
  <sheetViews>
    <sheetView showGridLines="0" showRowColHeaders="0" topLeftCell="A10" workbookViewId="0">
      <selection activeCell="G17" sqref="G17"/>
    </sheetView>
  </sheetViews>
  <sheetFormatPr defaultColWidth="9" defaultRowHeight="16.5"/>
  <cols>
    <col min="1" max="1" width="1.875" style="284" customWidth="1"/>
    <col min="2" max="3" width="9" style="284"/>
    <col min="4" max="10" width="11.875" style="284" customWidth="1"/>
    <col min="11" max="16384" width="9" style="284"/>
  </cols>
  <sheetData>
    <row r="1" s="283" customFormat="1" ht="32" customHeight="1" spans="2:10">
      <c r="B1" s="285" t="s">
        <v>116</v>
      </c>
      <c r="C1" s="286"/>
      <c r="D1" s="286"/>
      <c r="E1" s="286"/>
      <c r="F1" s="286"/>
      <c r="G1" s="286"/>
      <c r="H1" s="286"/>
      <c r="I1" s="286"/>
      <c r="J1" s="286"/>
    </row>
    <row r="2" ht="25" customHeight="1" spans="2:10">
      <c r="B2" s="287" t="s">
        <v>117</v>
      </c>
      <c r="C2" s="287"/>
      <c r="D2" s="288">
        <f>主页!J2</f>
        <v>43927</v>
      </c>
      <c r="E2" s="288">
        <f t="shared" ref="E2:J2" si="0">D2+1</f>
        <v>43928</v>
      </c>
      <c r="F2" s="288">
        <f t="shared" si="0"/>
        <v>43929</v>
      </c>
      <c r="G2" s="288">
        <f t="shared" si="0"/>
        <v>43930</v>
      </c>
      <c r="H2" s="288">
        <f t="shared" si="0"/>
        <v>43931</v>
      </c>
      <c r="I2" s="288">
        <f t="shared" si="0"/>
        <v>43932</v>
      </c>
      <c r="J2" s="288">
        <f t="shared" si="0"/>
        <v>43933</v>
      </c>
    </row>
    <row r="3" ht="23" customHeight="1" spans="2:10">
      <c r="B3" s="287" t="s">
        <v>99</v>
      </c>
      <c r="C3" s="287" t="s">
        <v>100</v>
      </c>
      <c r="D3" s="287" t="s">
        <v>102</v>
      </c>
      <c r="E3" s="287" t="s">
        <v>103</v>
      </c>
      <c r="F3" s="287" t="s">
        <v>104</v>
      </c>
      <c r="G3" s="287" t="s">
        <v>105</v>
      </c>
      <c r="H3" s="287" t="s">
        <v>106</v>
      </c>
      <c r="I3" s="287" t="s">
        <v>107</v>
      </c>
      <c r="J3" s="287" t="s">
        <v>108</v>
      </c>
    </row>
    <row r="4" ht="20" customHeight="1" spans="2:10">
      <c r="B4" s="289" t="s">
        <v>118</v>
      </c>
      <c r="C4" s="289" t="s">
        <v>119</v>
      </c>
      <c r="D4" s="290" t="s">
        <v>120</v>
      </c>
      <c r="E4" s="290"/>
      <c r="F4" s="290"/>
      <c r="G4" s="290"/>
      <c r="H4" s="290"/>
      <c r="I4" s="290"/>
      <c r="J4" s="290"/>
    </row>
    <row r="5" ht="20" customHeight="1" spans="2:10">
      <c r="B5" s="289"/>
      <c r="C5" s="289"/>
      <c r="D5" s="290"/>
      <c r="E5" s="290"/>
      <c r="F5" s="290"/>
      <c r="G5" s="290"/>
      <c r="H5" s="290"/>
      <c r="I5" s="290"/>
      <c r="J5" s="290"/>
    </row>
    <row r="6" ht="20" customHeight="1" spans="2:10">
      <c r="B6" s="289"/>
      <c r="C6" s="289"/>
      <c r="D6" s="290"/>
      <c r="E6" s="290"/>
      <c r="F6" s="290"/>
      <c r="G6" s="290"/>
      <c r="H6" s="290"/>
      <c r="I6" s="290"/>
      <c r="J6" s="290"/>
    </row>
    <row r="7" ht="20" customHeight="1" spans="2:10">
      <c r="B7" s="289"/>
      <c r="C7" s="289"/>
      <c r="D7" s="290"/>
      <c r="E7" s="290"/>
      <c r="F7" s="290"/>
      <c r="G7" s="290"/>
      <c r="H7" s="290"/>
      <c r="I7" s="290"/>
      <c r="J7" s="290"/>
    </row>
    <row r="8" ht="20" customHeight="1" spans="2:10">
      <c r="B8" s="289"/>
      <c r="C8" s="289"/>
      <c r="D8" s="290"/>
      <c r="E8" s="290"/>
      <c r="F8" s="290"/>
      <c r="G8" s="290"/>
      <c r="H8" s="290"/>
      <c r="I8" s="290"/>
      <c r="J8" s="290"/>
    </row>
    <row r="9" ht="20" customHeight="1" spans="2:10">
      <c r="B9" s="289"/>
      <c r="C9" s="289"/>
      <c r="D9" s="290"/>
      <c r="E9" s="290"/>
      <c r="F9" s="290"/>
      <c r="G9" s="290"/>
      <c r="H9" s="290"/>
      <c r="I9" s="290"/>
      <c r="J9" s="290"/>
    </row>
    <row r="10" ht="20" customHeight="1" spans="2:10">
      <c r="B10" s="289"/>
      <c r="C10" s="289"/>
      <c r="D10" s="290"/>
      <c r="E10" s="290"/>
      <c r="F10" s="290"/>
      <c r="G10" s="290"/>
      <c r="H10" s="290"/>
      <c r="I10" s="290"/>
      <c r="J10" s="290"/>
    </row>
    <row r="13" ht="21" customHeight="1" spans="2:7">
      <c r="B13" s="288">
        <f>D2</f>
        <v>43927</v>
      </c>
      <c r="C13" s="288"/>
      <c r="D13" s="291" t="s">
        <v>121</v>
      </c>
      <c r="E13" s="292" t="s">
        <v>122</v>
      </c>
      <c r="F13" s="293" t="s">
        <v>123</v>
      </c>
      <c r="G13" s="294"/>
    </row>
    <row r="14" ht="21" customHeight="1" spans="2:7">
      <c r="B14" s="288"/>
      <c r="C14" s="288"/>
      <c r="D14" s="291"/>
      <c r="E14" s="292" t="s">
        <v>124</v>
      </c>
      <c r="F14" s="293" t="s">
        <v>125</v>
      </c>
      <c r="G14" s="294"/>
    </row>
    <row r="15" ht="21" customHeight="1" spans="2:7">
      <c r="B15" s="287" t="str">
        <f>D3</f>
        <v>星期一</v>
      </c>
      <c r="C15" s="287"/>
      <c r="D15" s="291" t="s">
        <v>93</v>
      </c>
      <c r="E15" s="295" t="s">
        <v>126</v>
      </c>
      <c r="F15" s="295" t="s">
        <v>127</v>
      </c>
      <c r="G15" s="295" t="s">
        <v>128</v>
      </c>
    </row>
    <row r="16" ht="21" customHeight="1" spans="2:7">
      <c r="B16" s="287"/>
      <c r="C16" s="287"/>
      <c r="D16" s="291"/>
      <c r="E16" s="296" t="s">
        <v>129</v>
      </c>
      <c r="F16" s="296" t="s">
        <v>130</v>
      </c>
      <c r="G16" s="296" t="s">
        <v>131</v>
      </c>
    </row>
    <row r="17" ht="21" customHeight="1" spans="2:7">
      <c r="B17" s="287"/>
      <c r="C17" s="287"/>
      <c r="D17" s="291"/>
      <c r="E17" s="296"/>
      <c r="F17" s="296"/>
      <c r="G17" s="296"/>
    </row>
    <row r="18" ht="21" customHeight="1"/>
    <row r="19" ht="21" customHeight="1" spans="2:7">
      <c r="B19" s="288">
        <f>E2</f>
        <v>43928</v>
      </c>
      <c r="C19" s="288"/>
      <c r="D19" s="291" t="s">
        <v>121</v>
      </c>
      <c r="E19" s="292" t="s">
        <v>122</v>
      </c>
      <c r="F19" s="293"/>
      <c r="G19" s="294"/>
    </row>
    <row r="20" ht="21" customHeight="1" spans="2:7">
      <c r="B20" s="288"/>
      <c r="C20" s="288"/>
      <c r="D20" s="291"/>
      <c r="E20" s="292" t="s">
        <v>124</v>
      </c>
      <c r="F20" s="293"/>
      <c r="G20" s="294"/>
    </row>
    <row r="21" ht="21" customHeight="1" spans="2:7">
      <c r="B21" s="297" t="str">
        <f>E3</f>
        <v>星期二</v>
      </c>
      <c r="C21" s="297"/>
      <c r="D21" s="291" t="s">
        <v>93</v>
      </c>
      <c r="E21" s="295" t="s">
        <v>126</v>
      </c>
      <c r="F21" s="295" t="s">
        <v>127</v>
      </c>
      <c r="G21" s="295" t="s">
        <v>128</v>
      </c>
    </row>
    <row r="22" ht="21" customHeight="1" spans="2:7">
      <c r="B22" s="297"/>
      <c r="C22" s="297"/>
      <c r="D22" s="291"/>
      <c r="E22" s="296"/>
      <c r="F22" s="296"/>
      <c r="G22" s="296"/>
    </row>
    <row r="23" ht="21" customHeight="1" spans="2:7">
      <c r="B23" s="297"/>
      <c r="C23" s="297"/>
      <c r="D23" s="291"/>
      <c r="E23" s="296"/>
      <c r="F23" s="296"/>
      <c r="G23" s="296"/>
    </row>
    <row r="24" ht="21" customHeight="1"/>
    <row r="25" ht="21" customHeight="1" spans="2:7">
      <c r="B25" s="288">
        <f>F2</f>
        <v>43929</v>
      </c>
      <c r="C25" s="288"/>
      <c r="D25" s="291" t="s">
        <v>121</v>
      </c>
      <c r="E25" s="292" t="s">
        <v>122</v>
      </c>
      <c r="F25" s="293"/>
      <c r="G25" s="294"/>
    </row>
    <row r="26" ht="21" customHeight="1" spans="2:7">
      <c r="B26" s="288"/>
      <c r="C26" s="288"/>
      <c r="D26" s="291"/>
      <c r="E26" s="292" t="s">
        <v>124</v>
      </c>
      <c r="F26" s="293"/>
      <c r="G26" s="294"/>
    </row>
    <row r="27" ht="21" customHeight="1" spans="2:7">
      <c r="B27" s="287" t="str">
        <f>F3</f>
        <v>星期三</v>
      </c>
      <c r="C27" s="287"/>
      <c r="D27" s="291" t="s">
        <v>93</v>
      </c>
      <c r="E27" s="295" t="s">
        <v>126</v>
      </c>
      <c r="F27" s="295" t="s">
        <v>127</v>
      </c>
      <c r="G27" s="295" t="s">
        <v>128</v>
      </c>
    </row>
    <row r="28" ht="21" customHeight="1" spans="2:7">
      <c r="B28" s="287"/>
      <c r="C28" s="287"/>
      <c r="D28" s="291"/>
      <c r="E28" s="296"/>
      <c r="F28" s="296"/>
      <c r="G28" s="296"/>
    </row>
    <row r="29" ht="21" customHeight="1" spans="2:7">
      <c r="B29" s="287"/>
      <c r="C29" s="287"/>
      <c r="D29" s="291"/>
      <c r="E29" s="296"/>
      <c r="F29" s="296"/>
      <c r="G29" s="296"/>
    </row>
    <row r="30" ht="21" customHeight="1"/>
    <row r="31" ht="21" customHeight="1" spans="2:7">
      <c r="B31" s="288">
        <f>G2</f>
        <v>43930</v>
      </c>
      <c r="C31" s="288"/>
      <c r="D31" s="291" t="s">
        <v>121</v>
      </c>
      <c r="E31" s="292" t="s">
        <v>122</v>
      </c>
      <c r="F31" s="293"/>
      <c r="G31" s="294"/>
    </row>
    <row r="32" ht="21" customHeight="1" spans="2:7">
      <c r="B32" s="288"/>
      <c r="C32" s="288"/>
      <c r="D32" s="291"/>
      <c r="E32" s="292" t="s">
        <v>124</v>
      </c>
      <c r="F32" s="293"/>
      <c r="G32" s="294"/>
    </row>
    <row r="33" ht="21" customHeight="1" spans="2:7">
      <c r="B33" s="287" t="str">
        <f>G3</f>
        <v>星期四</v>
      </c>
      <c r="C33" s="287"/>
      <c r="D33" s="291" t="s">
        <v>93</v>
      </c>
      <c r="E33" s="295" t="s">
        <v>126</v>
      </c>
      <c r="F33" s="295" t="s">
        <v>127</v>
      </c>
      <c r="G33" s="295" t="s">
        <v>128</v>
      </c>
    </row>
    <row r="34" ht="21" customHeight="1" spans="2:7">
      <c r="B34" s="287"/>
      <c r="C34" s="287"/>
      <c r="D34" s="291"/>
      <c r="E34" s="296"/>
      <c r="F34" s="296"/>
      <c r="G34" s="296"/>
    </row>
    <row r="35" ht="21" customHeight="1" spans="2:7">
      <c r="B35" s="287"/>
      <c r="C35" s="287"/>
      <c r="D35" s="291"/>
      <c r="E35" s="296"/>
      <c r="F35" s="296"/>
      <c r="G35" s="296"/>
    </row>
    <row r="36" ht="21" customHeight="1"/>
    <row r="37" ht="21" customHeight="1" spans="2:7">
      <c r="B37" s="288">
        <f>H2</f>
        <v>43931</v>
      </c>
      <c r="C37" s="288"/>
      <c r="D37" s="291" t="s">
        <v>121</v>
      </c>
      <c r="E37" s="292" t="s">
        <v>122</v>
      </c>
      <c r="F37" s="293"/>
      <c r="G37" s="294"/>
    </row>
    <row r="38" ht="21" customHeight="1" spans="2:7">
      <c r="B38" s="288"/>
      <c r="C38" s="288"/>
      <c r="D38" s="291"/>
      <c r="E38" s="292" t="s">
        <v>124</v>
      </c>
      <c r="F38" s="293"/>
      <c r="G38" s="294"/>
    </row>
    <row r="39" ht="21" customHeight="1" spans="2:7">
      <c r="B39" s="287" t="str">
        <f>H3</f>
        <v>星期五</v>
      </c>
      <c r="C39" s="287"/>
      <c r="D39" s="291" t="s">
        <v>93</v>
      </c>
      <c r="E39" s="295" t="s">
        <v>126</v>
      </c>
      <c r="F39" s="295" t="s">
        <v>127</v>
      </c>
      <c r="G39" s="295" t="s">
        <v>128</v>
      </c>
    </row>
    <row r="40" ht="21" customHeight="1" spans="2:7">
      <c r="B40" s="287"/>
      <c r="C40" s="287"/>
      <c r="D40" s="291"/>
      <c r="E40" s="296"/>
      <c r="F40" s="296"/>
      <c r="G40" s="296"/>
    </row>
    <row r="41" ht="21" customHeight="1" spans="2:7">
      <c r="B41" s="287"/>
      <c r="C41" s="287"/>
      <c r="D41" s="291"/>
      <c r="E41" s="296"/>
      <c r="F41" s="296"/>
      <c r="G41" s="296"/>
    </row>
    <row r="42" ht="21" customHeight="1"/>
    <row r="43" ht="21" customHeight="1" spans="2:7">
      <c r="B43" s="288">
        <f>I2</f>
        <v>43932</v>
      </c>
      <c r="C43" s="288"/>
      <c r="D43" s="291" t="s">
        <v>121</v>
      </c>
      <c r="E43" s="292" t="s">
        <v>122</v>
      </c>
      <c r="F43" s="293"/>
      <c r="G43" s="294"/>
    </row>
    <row r="44" ht="21" customHeight="1" spans="2:7">
      <c r="B44" s="288"/>
      <c r="C44" s="288"/>
      <c r="D44" s="291"/>
      <c r="E44" s="292" t="s">
        <v>124</v>
      </c>
      <c r="F44" s="293"/>
      <c r="G44" s="294"/>
    </row>
    <row r="45" ht="21" customHeight="1" spans="2:7">
      <c r="B45" s="287" t="str">
        <f>I3</f>
        <v>星期六</v>
      </c>
      <c r="C45" s="287"/>
      <c r="D45" s="291" t="s">
        <v>93</v>
      </c>
      <c r="E45" s="295" t="s">
        <v>126</v>
      </c>
      <c r="F45" s="295" t="s">
        <v>127</v>
      </c>
      <c r="G45" s="295" t="s">
        <v>128</v>
      </c>
    </row>
    <row r="46" ht="21" customHeight="1" spans="2:7">
      <c r="B46" s="287"/>
      <c r="C46" s="287"/>
      <c r="D46" s="291"/>
      <c r="E46" s="296"/>
      <c r="F46" s="296"/>
      <c r="G46" s="296"/>
    </row>
    <row r="47" ht="21" customHeight="1" spans="2:7">
      <c r="B47" s="287"/>
      <c r="C47" s="287"/>
      <c r="D47" s="291"/>
      <c r="E47" s="296"/>
      <c r="F47" s="296"/>
      <c r="G47" s="296"/>
    </row>
    <row r="48" ht="21" customHeight="1"/>
    <row r="49" ht="21" customHeight="1" spans="2:7">
      <c r="B49" s="288">
        <f>J2</f>
        <v>43933</v>
      </c>
      <c r="C49" s="288"/>
      <c r="D49" s="291" t="s">
        <v>121</v>
      </c>
      <c r="E49" s="292" t="s">
        <v>122</v>
      </c>
      <c r="F49" s="293"/>
      <c r="G49" s="294"/>
    </row>
    <row r="50" ht="21" customHeight="1" spans="2:7">
      <c r="B50" s="288"/>
      <c r="C50" s="288"/>
      <c r="D50" s="291"/>
      <c r="E50" s="292" t="s">
        <v>124</v>
      </c>
      <c r="F50" s="293"/>
      <c r="G50" s="294"/>
    </row>
    <row r="51" ht="21" customHeight="1" spans="2:7">
      <c r="B51" s="287" t="str">
        <f>J3</f>
        <v>星期日</v>
      </c>
      <c r="C51" s="287"/>
      <c r="D51" s="291" t="s">
        <v>93</v>
      </c>
      <c r="E51" s="295" t="s">
        <v>126</v>
      </c>
      <c r="F51" s="295" t="s">
        <v>127</v>
      </c>
      <c r="G51" s="295" t="s">
        <v>128</v>
      </c>
    </row>
    <row r="52" ht="21" customHeight="1" spans="2:7">
      <c r="B52" s="287"/>
      <c r="C52" s="287"/>
      <c r="D52" s="291"/>
      <c r="E52" s="296"/>
      <c r="F52" s="296"/>
      <c r="G52" s="296"/>
    </row>
    <row r="53" ht="21" customHeight="1" spans="2:7">
      <c r="B53" s="287"/>
      <c r="C53" s="287"/>
      <c r="D53" s="291"/>
      <c r="E53" s="296"/>
      <c r="F53" s="296"/>
      <c r="G53" s="296"/>
    </row>
  </sheetData>
  <mergeCells count="44">
    <mergeCell ref="B1:J1"/>
    <mergeCell ref="B2:C2"/>
    <mergeCell ref="F13:G13"/>
    <mergeCell ref="F14:G14"/>
    <mergeCell ref="F19:G19"/>
    <mergeCell ref="F20:G20"/>
    <mergeCell ref="F25:G25"/>
    <mergeCell ref="F26:G26"/>
    <mergeCell ref="F31:G31"/>
    <mergeCell ref="F32:G32"/>
    <mergeCell ref="F37:G37"/>
    <mergeCell ref="F38:G38"/>
    <mergeCell ref="F43:G43"/>
    <mergeCell ref="F44:G44"/>
    <mergeCell ref="F49:G49"/>
    <mergeCell ref="F50:G50"/>
    <mergeCell ref="D13:D14"/>
    <mergeCell ref="D15:D17"/>
    <mergeCell ref="D19:D20"/>
    <mergeCell ref="D21:D23"/>
    <mergeCell ref="D25:D26"/>
    <mergeCell ref="D27:D29"/>
    <mergeCell ref="D31:D32"/>
    <mergeCell ref="D33:D35"/>
    <mergeCell ref="D37:D38"/>
    <mergeCell ref="D39:D41"/>
    <mergeCell ref="D43:D44"/>
    <mergeCell ref="D45:D47"/>
    <mergeCell ref="D49:D50"/>
    <mergeCell ref="D51:D53"/>
    <mergeCell ref="B13:C14"/>
    <mergeCell ref="B15:C17"/>
    <mergeCell ref="B19:C20"/>
    <mergeCell ref="B21:C23"/>
    <mergeCell ref="B25:C26"/>
    <mergeCell ref="B27:C29"/>
    <mergeCell ref="B31:C32"/>
    <mergeCell ref="B33:C35"/>
    <mergeCell ref="B37:C38"/>
    <mergeCell ref="B39:C41"/>
    <mergeCell ref="B43:C44"/>
    <mergeCell ref="B45:C47"/>
    <mergeCell ref="B49:C50"/>
    <mergeCell ref="B51:C53"/>
  </mergeCells>
  <dataValidations count="1">
    <dataValidation type="list" allowBlank="1" showInputMessage="1" showErrorMessage="1" sqref="C4:C10">
      <formula1>"餐厅经理,一副经理,二副经理,见习经理"</formula1>
    </dataValidation>
  </dataValidations>
  <pageMargins left="0.75" right="0.75" top="1" bottom="1" header="0.511805555555556" footer="0.511805555555556"/>
  <pageSetup paperSize="9" scale="63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fitToPage="1"/>
  </sheetPr>
  <dimension ref="A1:AR87"/>
  <sheetViews>
    <sheetView showGridLines="0" zoomScale="25" zoomScaleNormal="25" topLeftCell="J1" workbookViewId="0">
      <selection activeCell="X19" sqref="X19"/>
    </sheetView>
  </sheetViews>
  <sheetFormatPr defaultColWidth="9" defaultRowHeight="16.5"/>
  <cols>
    <col min="1" max="2" width="16.5583333333333" style="89" customWidth="1"/>
    <col min="3" max="3" width="13" style="90" customWidth="1"/>
    <col min="4" max="4" width="16.75" style="90" customWidth="1"/>
    <col min="5" max="5" width="6.875" style="90" customWidth="1"/>
    <col min="6" max="6" width="17" style="90" customWidth="1"/>
    <col min="7" max="7" width="12.1833333333333" style="90" customWidth="1"/>
    <col min="8" max="31" width="17" style="90" customWidth="1"/>
    <col min="32" max="32" width="18" style="90" customWidth="1"/>
    <col min="33" max="33" width="20" style="90" customWidth="1"/>
    <col min="34" max="38" width="17" style="90" customWidth="1"/>
    <col min="39" max="39" width="17.7333333333333" style="90" customWidth="1"/>
    <col min="40" max="40" width="17" style="90" customWidth="1"/>
    <col min="41" max="42" width="18.5" style="90" customWidth="1"/>
    <col min="43" max="43" width="35.975" style="90" customWidth="1"/>
    <col min="44" max="16384" width="9" style="88"/>
  </cols>
  <sheetData>
    <row r="1" ht="222" customHeight="1" spans="1:43">
      <c r="A1" s="91"/>
      <c r="B1" s="92">
        <f>WEEKDAY(C1,2)</f>
        <v>1</v>
      </c>
      <c r="C1" s="93">
        <f>TC预估!L2</f>
        <v>43927</v>
      </c>
      <c r="D1" s="93"/>
      <c r="E1" s="94"/>
      <c r="F1" s="93"/>
      <c r="G1" s="279" t="s">
        <v>102</v>
      </c>
      <c r="H1" s="280"/>
      <c r="I1" s="173"/>
      <c r="J1" s="173"/>
      <c r="K1" s="174" t="s">
        <v>132</v>
      </c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98"/>
      <c r="X1" s="198"/>
      <c r="Y1" s="198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3"/>
      <c r="AK1" s="173"/>
      <c r="AL1" s="221"/>
      <c r="AM1" s="221"/>
      <c r="AN1" s="221"/>
      <c r="AO1" s="221"/>
      <c r="AP1" s="176"/>
      <c r="AQ1" s="244"/>
    </row>
    <row r="2" ht="93" customHeight="1" spans="1:43">
      <c r="A2" s="91"/>
      <c r="B2" s="91"/>
      <c r="C2" s="97" t="s">
        <v>133</v>
      </c>
      <c r="D2" s="98"/>
      <c r="E2" s="99"/>
      <c r="F2" s="100" t="s">
        <v>134</v>
      </c>
      <c r="G2" s="101"/>
      <c r="H2" s="102"/>
      <c r="I2" s="175"/>
      <c r="J2" s="176"/>
      <c r="K2" s="177"/>
      <c r="L2" s="178" t="s">
        <v>135</v>
      </c>
      <c r="M2" s="179"/>
      <c r="N2" s="179"/>
      <c r="O2" s="179"/>
      <c r="P2" s="179"/>
      <c r="Q2" s="179"/>
      <c r="R2" s="179"/>
      <c r="S2" s="179"/>
      <c r="T2" s="179"/>
      <c r="U2" s="179"/>
      <c r="V2" s="199"/>
      <c r="W2" s="200"/>
      <c r="X2" s="200"/>
      <c r="Y2" s="177"/>
      <c r="Z2" s="209" t="s">
        <v>136</v>
      </c>
      <c r="AA2" s="179"/>
      <c r="AB2" s="179"/>
      <c r="AC2" s="179"/>
      <c r="AD2" s="179"/>
      <c r="AE2" s="179"/>
      <c r="AF2" s="179"/>
      <c r="AG2" s="179"/>
      <c r="AH2" s="199"/>
      <c r="AI2" s="222"/>
      <c r="AJ2" s="173"/>
      <c r="AK2" s="223"/>
      <c r="AL2" s="224" t="s">
        <v>137</v>
      </c>
      <c r="AM2" s="225"/>
      <c r="AN2" s="226"/>
      <c r="AO2" s="226"/>
      <c r="AP2" s="226"/>
      <c r="AQ2" s="245"/>
    </row>
    <row r="3" ht="72" customHeight="1" spans="1:43">
      <c r="A3" s="91"/>
      <c r="B3" s="91"/>
      <c r="C3" s="103" t="str">
        <f>'管理组班表&amp;事项'!B4</f>
        <v>黄景成</v>
      </c>
      <c r="D3" s="104"/>
      <c r="E3" s="105"/>
      <c r="F3" s="106" t="str">
        <f>'管理组班表&amp;事项'!D4</f>
        <v>08:00-17:00</v>
      </c>
      <c r="G3" s="107"/>
      <c r="H3" s="107"/>
      <c r="I3" s="175"/>
      <c r="J3" s="176"/>
      <c r="K3" s="177"/>
      <c r="L3" s="180"/>
      <c r="M3" s="181"/>
      <c r="N3" s="181"/>
      <c r="O3" s="181"/>
      <c r="P3" s="181"/>
      <c r="Q3" s="181"/>
      <c r="R3" s="181"/>
      <c r="S3" s="181"/>
      <c r="T3" s="181"/>
      <c r="U3" s="181"/>
      <c r="V3" s="201"/>
      <c r="W3" s="200"/>
      <c r="X3" s="202"/>
      <c r="Y3" s="177"/>
      <c r="Z3" s="210"/>
      <c r="AA3" s="211"/>
      <c r="AB3" s="211"/>
      <c r="AC3" s="211"/>
      <c r="AD3" s="211"/>
      <c r="AE3" s="211"/>
      <c r="AF3" s="211"/>
      <c r="AG3" s="211"/>
      <c r="AH3" s="227"/>
      <c r="AI3" s="222"/>
      <c r="AJ3" s="173"/>
      <c r="AK3" s="223"/>
      <c r="AL3" s="228" t="s">
        <v>138</v>
      </c>
      <c r="AM3" s="229"/>
      <c r="AN3" s="230"/>
      <c r="AO3" s="230">
        <f>AQ11</f>
        <v>23184.3333333333</v>
      </c>
      <c r="AP3" s="230"/>
      <c r="AQ3" s="252"/>
    </row>
    <row r="4" ht="72" customHeight="1" spans="1:43">
      <c r="A4" s="91"/>
      <c r="B4" s="91"/>
      <c r="C4" s="103">
        <f>'管理组班表&amp;事项'!B5</f>
        <v>0</v>
      </c>
      <c r="D4" s="104"/>
      <c r="E4" s="105"/>
      <c r="F4" s="106">
        <f>'管理组班表&amp;事项'!D5</f>
        <v>0</v>
      </c>
      <c r="G4" s="107"/>
      <c r="H4" s="107"/>
      <c r="I4" s="182"/>
      <c r="J4" s="173"/>
      <c r="K4" s="183"/>
      <c r="L4" s="184" t="s">
        <v>139</v>
      </c>
      <c r="M4" s="186" t="str">
        <f>'管理组班表&amp;事项'!F13</f>
        <v>人员培训</v>
      </c>
      <c r="N4" s="186"/>
      <c r="O4" s="186"/>
      <c r="P4" s="186"/>
      <c r="Q4" s="186"/>
      <c r="R4" s="186"/>
      <c r="S4" s="186"/>
      <c r="T4" s="186"/>
      <c r="U4" s="186"/>
      <c r="V4" s="205"/>
      <c r="W4" s="204"/>
      <c r="X4" s="200"/>
      <c r="Y4" s="176"/>
      <c r="Z4" s="212" t="s">
        <v>126</v>
      </c>
      <c r="AA4" s="213"/>
      <c r="AB4" s="104"/>
      <c r="AC4" s="214" t="s">
        <v>127</v>
      </c>
      <c r="AD4" s="213"/>
      <c r="AE4" s="104"/>
      <c r="AF4" s="214" t="s">
        <v>128</v>
      </c>
      <c r="AG4" s="213"/>
      <c r="AH4" s="231"/>
      <c r="AI4" s="232"/>
      <c r="AJ4" s="233"/>
      <c r="AK4" s="223"/>
      <c r="AL4" s="234" t="s">
        <v>140</v>
      </c>
      <c r="AM4" s="235"/>
      <c r="AN4" s="230"/>
      <c r="AO4" s="248">
        <f>AQ12</f>
        <v>276</v>
      </c>
      <c r="AP4" s="248"/>
      <c r="AQ4" s="249"/>
    </row>
    <row r="5" ht="72" customHeight="1" spans="1:43">
      <c r="A5" s="91"/>
      <c r="B5" s="91"/>
      <c r="C5" s="103">
        <f>'管理组班表&amp;事项'!B6</f>
        <v>0</v>
      </c>
      <c r="D5" s="104"/>
      <c r="E5" s="105"/>
      <c r="F5" s="106">
        <f>'管理组班表&amp;事项'!D6</f>
        <v>0</v>
      </c>
      <c r="G5" s="107"/>
      <c r="H5" s="107"/>
      <c r="I5" s="182"/>
      <c r="J5" s="173"/>
      <c r="K5" s="183"/>
      <c r="L5" s="184" t="s">
        <v>141</v>
      </c>
      <c r="M5" s="272" t="str">
        <f>'管理组班表&amp;事项'!F14</f>
        <v>巡店</v>
      </c>
      <c r="N5" s="272"/>
      <c r="O5" s="272"/>
      <c r="P5" s="272"/>
      <c r="Q5" s="272"/>
      <c r="R5" s="272"/>
      <c r="S5" s="272"/>
      <c r="T5" s="272"/>
      <c r="U5" s="272"/>
      <c r="V5" s="273"/>
      <c r="W5" s="200"/>
      <c r="X5" s="200"/>
      <c r="Y5" s="176"/>
      <c r="Z5" s="212" t="str">
        <f>'管理组班表&amp;事项'!E16</f>
        <v>张三</v>
      </c>
      <c r="AA5" s="213"/>
      <c r="AB5" s="104"/>
      <c r="AC5" s="105" t="str">
        <f>'管理组班表&amp;事项'!F16</f>
        <v>李四</v>
      </c>
      <c r="AD5" s="213"/>
      <c r="AE5" s="104"/>
      <c r="AF5" s="105" t="str">
        <f>'管理组班表&amp;事项'!G16</f>
        <v>泊位</v>
      </c>
      <c r="AG5" s="213"/>
      <c r="AH5" s="231"/>
      <c r="AI5" s="173"/>
      <c r="AJ5" s="173"/>
      <c r="AK5" s="223"/>
      <c r="AL5" s="234" t="s">
        <v>142</v>
      </c>
      <c r="AM5" s="235"/>
      <c r="AN5" s="230"/>
      <c r="AO5" s="250">
        <f>AO3/AO4</f>
        <v>84.0012077294686</v>
      </c>
      <c r="AP5" s="250"/>
      <c r="AQ5" s="251"/>
    </row>
    <row r="6" ht="72" customHeight="1" spans="1:43">
      <c r="A6" s="91"/>
      <c r="B6" s="91"/>
      <c r="C6" s="103">
        <f>'管理组班表&amp;事项'!B7</f>
        <v>0</v>
      </c>
      <c r="D6" s="104"/>
      <c r="E6" s="105"/>
      <c r="F6" s="106">
        <f>'管理组班表&amp;事项'!D7</f>
        <v>0</v>
      </c>
      <c r="G6" s="107"/>
      <c r="H6" s="107"/>
      <c r="I6" s="182"/>
      <c r="J6" s="173"/>
      <c r="K6" s="183"/>
      <c r="L6" s="184" t="s">
        <v>143</v>
      </c>
      <c r="M6" s="187"/>
      <c r="N6" s="187"/>
      <c r="O6" s="187"/>
      <c r="P6" s="187"/>
      <c r="Q6" s="187"/>
      <c r="R6" s="187"/>
      <c r="S6" s="187"/>
      <c r="T6" s="187"/>
      <c r="U6" s="187"/>
      <c r="V6" s="206"/>
      <c r="W6" s="200"/>
      <c r="X6" s="200"/>
      <c r="Y6" s="176"/>
      <c r="Z6" s="212">
        <f>'管理组班表&amp;事项'!E17</f>
        <v>0</v>
      </c>
      <c r="AA6" s="213"/>
      <c r="AB6" s="104"/>
      <c r="AC6" s="105">
        <f>'管理组班表&amp;事项'!F17</f>
        <v>0</v>
      </c>
      <c r="AD6" s="213"/>
      <c r="AE6" s="104"/>
      <c r="AF6" s="105">
        <f>'管理组班表&amp;事项'!G17</f>
        <v>0</v>
      </c>
      <c r="AG6" s="213"/>
      <c r="AH6" s="231"/>
      <c r="AI6" s="232"/>
      <c r="AJ6" s="173"/>
      <c r="AK6" s="223"/>
      <c r="AL6" s="234" t="s">
        <v>144</v>
      </c>
      <c r="AM6" s="235"/>
      <c r="AN6" s="230"/>
      <c r="AO6" s="250">
        <f>AO4/AO7</f>
        <v>13.8</v>
      </c>
      <c r="AP6" s="250"/>
      <c r="AQ6" s="251"/>
    </row>
    <row r="7" ht="72" customHeight="1" spans="1:43">
      <c r="A7" s="91"/>
      <c r="B7" s="91"/>
      <c r="C7" s="103">
        <f>'管理组班表&amp;事项'!B8</f>
        <v>0</v>
      </c>
      <c r="D7" s="104"/>
      <c r="E7" s="105"/>
      <c r="F7" s="106">
        <f>'管理组班表&amp;事项'!D8</f>
        <v>0</v>
      </c>
      <c r="G7" s="107"/>
      <c r="H7" s="107"/>
      <c r="I7" s="182"/>
      <c r="J7" s="173"/>
      <c r="K7" s="183"/>
      <c r="L7" s="184" t="s">
        <v>145</v>
      </c>
      <c r="M7" s="188"/>
      <c r="N7" s="189"/>
      <c r="O7" s="189"/>
      <c r="P7" s="189"/>
      <c r="Q7" s="189"/>
      <c r="R7" s="189"/>
      <c r="S7" s="189"/>
      <c r="T7" s="189"/>
      <c r="U7" s="189"/>
      <c r="V7" s="207"/>
      <c r="W7" s="200"/>
      <c r="X7" s="200"/>
      <c r="Y7" s="176"/>
      <c r="Z7" s="215"/>
      <c r="AA7" s="216"/>
      <c r="AB7" s="217"/>
      <c r="AC7" s="216"/>
      <c r="AD7" s="216"/>
      <c r="AE7" s="217"/>
      <c r="AF7" s="216"/>
      <c r="AG7" s="216"/>
      <c r="AH7" s="237"/>
      <c r="AI7" s="233"/>
      <c r="AJ7" s="173"/>
      <c r="AK7" s="223"/>
      <c r="AL7" s="234" t="s">
        <v>146</v>
      </c>
      <c r="AM7" s="235"/>
      <c r="AN7" s="230"/>
      <c r="AO7" s="230">
        <f>SUM(AQ18:AQ53)</f>
        <v>20</v>
      </c>
      <c r="AP7" s="230"/>
      <c r="AQ7" s="252"/>
    </row>
    <row r="8" ht="72" customHeight="1" spans="1:43">
      <c r="A8" s="91"/>
      <c r="B8" s="91"/>
      <c r="C8" s="108">
        <f>'管理组班表&amp;事项'!B9</f>
        <v>0</v>
      </c>
      <c r="D8" s="109"/>
      <c r="E8" s="110"/>
      <c r="F8" s="111">
        <f>'管理组班表&amp;事项'!D9</f>
        <v>0</v>
      </c>
      <c r="G8" s="113"/>
      <c r="H8" s="113"/>
      <c r="I8" s="182"/>
      <c r="J8" s="173"/>
      <c r="K8" s="190"/>
      <c r="L8" s="191"/>
      <c r="M8" s="192"/>
      <c r="N8" s="192"/>
      <c r="O8" s="192"/>
      <c r="P8" s="192"/>
      <c r="Q8" s="192"/>
      <c r="R8" s="192"/>
      <c r="S8" s="192"/>
      <c r="T8" s="192"/>
      <c r="U8" s="192"/>
      <c r="V8" s="208"/>
      <c r="W8" s="200"/>
      <c r="X8" s="200"/>
      <c r="Y8" s="176"/>
      <c r="Z8" s="218"/>
      <c r="AA8" s="219"/>
      <c r="AB8" s="220"/>
      <c r="AC8" s="219"/>
      <c r="AD8" s="219"/>
      <c r="AE8" s="220"/>
      <c r="AF8" s="219"/>
      <c r="AG8" s="219"/>
      <c r="AH8" s="238"/>
      <c r="AI8" s="233"/>
      <c r="AJ8" s="173"/>
      <c r="AK8" s="223"/>
      <c r="AL8" s="239" t="s">
        <v>147</v>
      </c>
      <c r="AM8" s="240"/>
      <c r="AN8" s="241"/>
      <c r="AO8" s="241">
        <f>AQ16</f>
        <v>-132</v>
      </c>
      <c r="AP8" s="241"/>
      <c r="AQ8" s="253"/>
    </row>
    <row r="9" ht="30" customHeight="1" spans="1:43">
      <c r="A9" s="91"/>
      <c r="B9" s="91"/>
      <c r="C9" s="114"/>
      <c r="D9" s="114"/>
      <c r="E9" s="114"/>
      <c r="F9" s="114"/>
      <c r="G9" s="114"/>
      <c r="H9" s="193"/>
      <c r="I9" s="19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200"/>
      <c r="AC9" s="200"/>
      <c r="AD9" s="200"/>
      <c r="AE9" s="173"/>
      <c r="AF9" s="173"/>
      <c r="AG9" s="173"/>
      <c r="AH9" s="173"/>
      <c r="AI9" s="173"/>
      <c r="AJ9" s="173"/>
      <c r="AK9" s="173"/>
      <c r="AL9" s="173"/>
      <c r="AM9" s="173"/>
      <c r="AN9" s="232"/>
      <c r="AO9" s="232"/>
      <c r="AP9" s="232"/>
      <c r="AQ9" s="114"/>
    </row>
    <row r="10" ht="37.5" hidden="1" spans="1:43">
      <c r="A10" s="91"/>
      <c r="B10" s="91"/>
      <c r="C10" s="114"/>
      <c r="D10" s="114"/>
      <c r="E10" s="114"/>
      <c r="F10" s="114"/>
      <c r="G10" s="114"/>
      <c r="H10" s="118"/>
      <c r="I10" s="118"/>
      <c r="J10" s="118"/>
      <c r="K10" s="194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4"/>
    </row>
    <row r="11" ht="41" customHeight="1" spans="1:44">
      <c r="A11" s="281" t="s">
        <v>148</v>
      </c>
      <c r="B11" s="120"/>
      <c r="C11" s="121" t="s">
        <v>149</v>
      </c>
      <c r="D11" s="122"/>
      <c r="E11" s="122"/>
      <c r="F11" s="122"/>
      <c r="G11" s="122"/>
      <c r="H11" s="123"/>
      <c r="I11" s="123"/>
      <c r="J11" s="123"/>
      <c r="K11" s="123"/>
      <c r="L11" s="123"/>
      <c r="M11" s="123"/>
      <c r="N11" s="123">
        <f>TC预估!O6</f>
        <v>100</v>
      </c>
      <c r="O11" s="123">
        <f>TC预估!P6</f>
        <v>1000</v>
      </c>
      <c r="P11" s="123">
        <f>TC预估!Q6</f>
        <v>1000.33333333333</v>
      </c>
      <c r="Q11" s="123">
        <f>TC预估!R6</f>
        <v>1000.66666666667</v>
      </c>
      <c r="R11" s="123">
        <f>TC预估!S6</f>
        <v>1001</v>
      </c>
      <c r="S11" s="123">
        <f>TC预估!T6</f>
        <v>1001.33333333333</v>
      </c>
      <c r="T11" s="123">
        <f>TC预估!U6</f>
        <v>1001.66666666667</v>
      </c>
      <c r="U11" s="123">
        <f>TC预估!V6</f>
        <v>1002</v>
      </c>
      <c r="V11" s="123">
        <f>TC预估!W6</f>
        <v>1002.33333333333</v>
      </c>
      <c r="W11" s="123">
        <f>TC预估!X6</f>
        <v>1002.66666666667</v>
      </c>
      <c r="X11" s="123">
        <f>TC预估!Y6</f>
        <v>1003</v>
      </c>
      <c r="Y11" s="123">
        <f>TC预估!Z6</f>
        <v>1003.33333333333</v>
      </c>
      <c r="Z11" s="123">
        <f>TC预估!AA6</f>
        <v>1003.66666666667</v>
      </c>
      <c r="AA11" s="123">
        <f>TC预估!AB6</f>
        <v>1004</v>
      </c>
      <c r="AB11" s="123">
        <f>TC预估!AC6</f>
        <v>1004.33333333333</v>
      </c>
      <c r="AC11" s="123">
        <f>TC预估!AD6</f>
        <v>1004.66666666667</v>
      </c>
      <c r="AD11" s="123">
        <f>TC预估!AE6</f>
        <v>1005</v>
      </c>
      <c r="AE11" s="123">
        <f>TC预估!AF6</f>
        <v>1005.33333333333</v>
      </c>
      <c r="AF11" s="123">
        <f>TC预估!AG6</f>
        <v>1005.66666666667</v>
      </c>
      <c r="AG11" s="123">
        <f>TC预估!AH6</f>
        <v>1006</v>
      </c>
      <c r="AH11" s="123">
        <f>TC预估!AI6</f>
        <v>1006.33333333333</v>
      </c>
      <c r="AI11" s="123">
        <f>TC预估!AJ6</f>
        <v>1006.66666666667</v>
      </c>
      <c r="AJ11" s="123">
        <f>TC预估!AK6</f>
        <v>1007</v>
      </c>
      <c r="AK11" s="123">
        <f>TC预估!AL6</f>
        <v>1007.33333333333</v>
      </c>
      <c r="AL11" s="123">
        <f>TC预估!AM6</f>
        <v>0</v>
      </c>
      <c r="AM11" s="123">
        <f>TC预估!AO6</f>
        <v>0</v>
      </c>
      <c r="AN11" s="123"/>
      <c r="AO11" s="123"/>
      <c r="AP11" s="123"/>
      <c r="AQ11" s="254">
        <f>SUM(H11:AP11)</f>
        <v>23184.3333333333</v>
      </c>
      <c r="AR11" s="255"/>
    </row>
    <row r="12" ht="41" customHeight="1" spans="1:44">
      <c r="A12" s="281"/>
      <c r="B12" s="120"/>
      <c r="C12" s="124" t="s">
        <v>150</v>
      </c>
      <c r="D12" s="125"/>
      <c r="E12" s="125"/>
      <c r="F12" s="125"/>
      <c r="G12" s="125"/>
      <c r="H12" s="126"/>
      <c r="I12" s="126"/>
      <c r="J12" s="126"/>
      <c r="K12" s="126"/>
      <c r="L12" s="126"/>
      <c r="M12" s="126"/>
      <c r="N12" s="126">
        <f>TC预估!O15</f>
        <v>7.66666666666667</v>
      </c>
      <c r="O12" s="126">
        <f>TC预估!P15</f>
        <v>8</v>
      </c>
      <c r="P12" s="126">
        <f>TC预估!Q15</f>
        <v>8.33333333333333</v>
      </c>
      <c r="Q12" s="126">
        <f>TC预估!R15</f>
        <v>8.66666666666667</v>
      </c>
      <c r="R12" s="126">
        <f>TC预估!S15</f>
        <v>9</v>
      </c>
      <c r="S12" s="126">
        <f>TC预估!T15</f>
        <v>9.33333333333333</v>
      </c>
      <c r="T12" s="126">
        <f>TC预估!U15</f>
        <v>9.66666666666667</v>
      </c>
      <c r="U12" s="126">
        <f>TC预估!V15</f>
        <v>10</v>
      </c>
      <c r="V12" s="126">
        <f>TC预估!W15</f>
        <v>10.3333333333333</v>
      </c>
      <c r="W12" s="126">
        <f>TC预估!X15</f>
        <v>10.6666666666667</v>
      </c>
      <c r="X12" s="126">
        <f>TC预估!Y15</f>
        <v>11</v>
      </c>
      <c r="Y12" s="126">
        <f>TC预估!Z15</f>
        <v>11.3333333333333</v>
      </c>
      <c r="Z12" s="126">
        <f>TC预估!AA15</f>
        <v>11.6666666666667</v>
      </c>
      <c r="AA12" s="126">
        <f>TC预估!AB15</f>
        <v>12</v>
      </c>
      <c r="AB12" s="126">
        <f>TC预估!AC15</f>
        <v>12.3333333333333</v>
      </c>
      <c r="AC12" s="126">
        <f>TC预估!AD15</f>
        <v>12.6666666666667</v>
      </c>
      <c r="AD12" s="126">
        <f>TC预估!AE15</f>
        <v>13</v>
      </c>
      <c r="AE12" s="126">
        <f>TC预估!AF15</f>
        <v>13.3333333333333</v>
      </c>
      <c r="AF12" s="126">
        <f>TC预估!AG15</f>
        <v>13.6666666666667</v>
      </c>
      <c r="AG12" s="126">
        <f>TC预估!AH15</f>
        <v>14</v>
      </c>
      <c r="AH12" s="126">
        <f>TC预估!AI15</f>
        <v>14.3333333333333</v>
      </c>
      <c r="AI12" s="126">
        <f>TC预估!AJ15</f>
        <v>14.6666666666667</v>
      </c>
      <c r="AJ12" s="126">
        <f>TC预估!AK15</f>
        <v>15</v>
      </c>
      <c r="AK12" s="126">
        <f>TC预估!AL15</f>
        <v>15.3333333333333</v>
      </c>
      <c r="AL12" s="126">
        <f>TC预估!AM15</f>
        <v>0</v>
      </c>
      <c r="AM12" s="126">
        <f>TC预估!AO15</f>
        <v>0</v>
      </c>
      <c r="AN12" s="126"/>
      <c r="AO12" s="126"/>
      <c r="AP12" s="126"/>
      <c r="AQ12" s="256">
        <f>SUM(H12:AP12)</f>
        <v>276</v>
      </c>
      <c r="AR12" s="255"/>
    </row>
    <row r="13" ht="41" customHeight="1" spans="1:44">
      <c r="A13" s="281" t="s">
        <v>151</v>
      </c>
      <c r="B13" s="127"/>
      <c r="C13" s="128" t="s">
        <v>152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256"/>
      <c r="AR13" s="255"/>
    </row>
    <row r="14" ht="41" customHeight="1" spans="1:44">
      <c r="A14" s="281"/>
      <c r="B14" s="127"/>
      <c r="C14" s="130" t="s">
        <v>153</v>
      </c>
      <c r="D14" s="131"/>
      <c r="E14" s="131"/>
      <c r="F14" s="131"/>
      <c r="G14" s="131"/>
      <c r="H14" s="132">
        <f>IFERROR(LOOKUP(H12,工时配置!$B$4:$C$12),0)+工时配置!R21</f>
        <v>0</v>
      </c>
      <c r="I14" s="132">
        <f>IFERROR(LOOKUP(I12,工时配置!$B$4:$C$12),0)+工时配置!S21</f>
        <v>0</v>
      </c>
      <c r="J14" s="132">
        <f>IFERROR(LOOKUP(J12,工时配置!$B$4:$C$12),0)+工时配置!T21</f>
        <v>0</v>
      </c>
      <c r="K14" s="132">
        <f>IFERROR(LOOKUP(K12,工时配置!$B$4:$C$12),0)+工时配置!U21</f>
        <v>0</v>
      </c>
      <c r="L14" s="132">
        <f>IFERROR(LOOKUP(L12,工时配置!$B$4:$C$12),0)+工时配置!V21</f>
        <v>0</v>
      </c>
      <c r="M14" s="132">
        <f>IFERROR(LOOKUP(M12,工时配置!$B$4:$C$12),0)+工时配置!W21</f>
        <v>0</v>
      </c>
      <c r="N14" s="132">
        <f>IFERROR(LOOKUP(N12,工时配置!$B$4:$C$12),0)+工时配置!X21</f>
        <v>8</v>
      </c>
      <c r="O14" s="132">
        <f>IFERROR(LOOKUP(O12,工时配置!$B$4:$C$12),0)+工时配置!Y21</f>
        <v>8</v>
      </c>
      <c r="P14" s="132">
        <f>IFERROR(LOOKUP(P12,工时配置!$B$4:$C$12),0)+工时配置!Z21</f>
        <v>8</v>
      </c>
      <c r="Q14" s="132">
        <f>IFERROR(LOOKUP(Q12,工时配置!$B$4:$C$12),0)+工时配置!AA21</f>
        <v>8</v>
      </c>
      <c r="R14" s="132">
        <f>IFERROR(LOOKUP(R12,工时配置!$B$4:$C$12),0)+工时配置!AB21</f>
        <v>8</v>
      </c>
      <c r="S14" s="132">
        <f>IFERROR(LOOKUP(S12,工时配置!$B$4:$C$12),0)+工时配置!AC21</f>
        <v>8</v>
      </c>
      <c r="T14" s="132">
        <f>IFERROR(LOOKUP(T12,工时配置!$B$4:$C$12),0)+工时配置!AD21</f>
        <v>8</v>
      </c>
      <c r="U14" s="132">
        <f>IFERROR(LOOKUP(U12,工时配置!$B$4:$C$12),0)+工时配置!AE21</f>
        <v>8</v>
      </c>
      <c r="V14" s="132">
        <f>IFERROR(LOOKUP(V12,工时配置!$B$4:$C$12),0)+工时配置!AF21</f>
        <v>8</v>
      </c>
      <c r="W14" s="132">
        <f>IFERROR(LOOKUP(W12,工时配置!$B$4:$C$12),0)+工时配置!AG21</f>
        <v>8</v>
      </c>
      <c r="X14" s="132">
        <f>IFERROR(LOOKUP(X12,工时配置!$B$4:$C$12),0)+工时配置!AH21</f>
        <v>8</v>
      </c>
      <c r="Y14" s="132">
        <f>IFERROR(LOOKUP(Y12,工时配置!$B$4:$C$12),0)+工时配置!AI21</f>
        <v>8</v>
      </c>
      <c r="Z14" s="132">
        <f>IFERROR(LOOKUP(Z12,工时配置!$B$4:$C$12),0)+工时配置!AJ21</f>
        <v>8</v>
      </c>
      <c r="AA14" s="132">
        <f>IFERROR(LOOKUP(AA12,工时配置!$B$4:$C$12),0)+工时配置!AK21</f>
        <v>8</v>
      </c>
      <c r="AB14" s="132">
        <f>IFERROR(LOOKUP(AB12,工时配置!$B$4:$C$12),0)+工时配置!AL21</f>
        <v>8</v>
      </c>
      <c r="AC14" s="132">
        <f>IFERROR(LOOKUP(AC12,工时配置!$B$4:$C$12),0)+工时配置!AM21</f>
        <v>8</v>
      </c>
      <c r="AD14" s="132">
        <f>IFERROR(LOOKUP(AD12,工时配置!$B$4:$C$12),0)+工时配置!AN21</f>
        <v>8</v>
      </c>
      <c r="AE14" s="132">
        <f>IFERROR(LOOKUP(AE12,工时配置!$B$4:$C$12),0)+工时配置!AO21</f>
        <v>8</v>
      </c>
      <c r="AF14" s="132">
        <f>IFERROR(LOOKUP(AF12,工时配置!$B$4:$C$12),0)+工时配置!AP21</f>
        <v>8</v>
      </c>
      <c r="AG14" s="132">
        <f>IFERROR(LOOKUP(AG12,工时配置!$B$4:$C$12),0)+工时配置!AQ21</f>
        <v>0</v>
      </c>
      <c r="AH14" s="132">
        <f>IFERROR(LOOKUP(AH12,工时配置!$B$4:$C$12),0)+工时配置!AR21</f>
        <v>0</v>
      </c>
      <c r="AI14" s="132">
        <f>IFERROR(LOOKUP(AI12,工时配置!$B$4:$C$12),0)+工时配置!AS21</f>
        <v>0</v>
      </c>
      <c r="AJ14" s="132">
        <f>IFERROR(LOOKUP(AJ12,工时配置!$B$4:$C$12),0)+工时配置!AT21</f>
        <v>0</v>
      </c>
      <c r="AK14" s="132">
        <f>IFERROR(LOOKUP(AK12,工时配置!$B$4:$C$12),0)+工时配置!AU21</f>
        <v>0</v>
      </c>
      <c r="AL14" s="132">
        <f>IFERROR(LOOKUP(AL12,工时配置!$B$4:$C$12),0)+工时配置!AV21</f>
        <v>0</v>
      </c>
      <c r="AM14" s="132">
        <f>IFERROR(LOOKUP(AM12,工时配置!$B$4:$C$12),0)+工时配置!AW21</f>
        <v>0</v>
      </c>
      <c r="AN14" s="132"/>
      <c r="AO14" s="132"/>
      <c r="AP14" s="132"/>
      <c r="AQ14" s="257">
        <f>SUM(H14:AP14)</f>
        <v>152</v>
      </c>
      <c r="AR14" s="255"/>
    </row>
    <row r="15" ht="41" customHeight="1" spans="1:44">
      <c r="A15" s="281" t="s">
        <v>93</v>
      </c>
      <c r="B15" s="133"/>
      <c r="C15" s="134" t="s">
        <v>154</v>
      </c>
      <c r="D15" s="135"/>
      <c r="E15" s="135"/>
      <c r="F15" s="135"/>
      <c r="G15" s="135"/>
      <c r="H15" s="136">
        <f>COUNT(H18:H53)/2</f>
        <v>0</v>
      </c>
      <c r="I15" s="136">
        <f t="shared" ref="I15:AM15" si="0">COUNT(I18:I53)/2</f>
        <v>0</v>
      </c>
      <c r="J15" s="136">
        <f t="shared" si="0"/>
        <v>0.5</v>
      </c>
      <c r="K15" s="136">
        <f t="shared" si="0"/>
        <v>0.5</v>
      </c>
      <c r="L15" s="136">
        <f t="shared" si="0"/>
        <v>0.5</v>
      </c>
      <c r="M15" s="136">
        <f t="shared" si="0"/>
        <v>0.5</v>
      </c>
      <c r="N15" s="136">
        <f t="shared" si="0"/>
        <v>0.5</v>
      </c>
      <c r="O15" s="136">
        <f t="shared" si="0"/>
        <v>0.5</v>
      </c>
      <c r="P15" s="136">
        <f t="shared" si="0"/>
        <v>0.5</v>
      </c>
      <c r="Q15" s="136">
        <f t="shared" si="0"/>
        <v>0.5</v>
      </c>
      <c r="R15" s="136">
        <f t="shared" si="0"/>
        <v>0</v>
      </c>
      <c r="S15" s="136">
        <f t="shared" si="0"/>
        <v>1</v>
      </c>
      <c r="T15" s="136">
        <f t="shared" si="0"/>
        <v>1</v>
      </c>
      <c r="U15" s="136">
        <f t="shared" si="0"/>
        <v>1</v>
      </c>
      <c r="V15" s="136">
        <f t="shared" si="0"/>
        <v>1</v>
      </c>
      <c r="W15" s="136">
        <f t="shared" si="0"/>
        <v>1</v>
      </c>
      <c r="X15" s="136">
        <f t="shared" si="0"/>
        <v>1</v>
      </c>
      <c r="Y15" s="136">
        <f t="shared" si="0"/>
        <v>1</v>
      </c>
      <c r="Z15" s="136">
        <f t="shared" si="0"/>
        <v>1</v>
      </c>
      <c r="AA15" s="136">
        <f t="shared" si="0"/>
        <v>0.5</v>
      </c>
      <c r="AB15" s="136">
        <f t="shared" si="0"/>
        <v>1</v>
      </c>
      <c r="AC15" s="136">
        <f t="shared" si="0"/>
        <v>1</v>
      </c>
      <c r="AD15" s="136">
        <f t="shared" si="0"/>
        <v>1</v>
      </c>
      <c r="AE15" s="136">
        <f t="shared" si="0"/>
        <v>0.5</v>
      </c>
      <c r="AF15" s="136">
        <f t="shared" si="0"/>
        <v>0.5</v>
      </c>
      <c r="AG15" s="136">
        <f t="shared" si="0"/>
        <v>0.5</v>
      </c>
      <c r="AH15" s="136">
        <f t="shared" si="0"/>
        <v>0.5</v>
      </c>
      <c r="AI15" s="136">
        <f t="shared" si="0"/>
        <v>0.5</v>
      </c>
      <c r="AJ15" s="136">
        <f t="shared" si="0"/>
        <v>0.5</v>
      </c>
      <c r="AK15" s="136">
        <f t="shared" si="0"/>
        <v>0.5</v>
      </c>
      <c r="AL15" s="136">
        <f t="shared" si="0"/>
        <v>0.5</v>
      </c>
      <c r="AM15" s="136">
        <f t="shared" si="0"/>
        <v>0.5</v>
      </c>
      <c r="AN15" s="242"/>
      <c r="AO15" s="242"/>
      <c r="AP15" s="258"/>
      <c r="AQ15" s="257">
        <f>SUM(H15:AP15)</f>
        <v>20</v>
      </c>
      <c r="AR15" s="255"/>
    </row>
    <row r="16" ht="41" customHeight="1" spans="1:44">
      <c r="A16" s="281"/>
      <c r="B16" s="133"/>
      <c r="C16" s="137" t="s">
        <v>155</v>
      </c>
      <c r="D16" s="138"/>
      <c r="E16" s="138"/>
      <c r="F16" s="138"/>
      <c r="G16" s="138"/>
      <c r="H16" s="139">
        <f>H15-H14</f>
        <v>0</v>
      </c>
      <c r="I16" s="139">
        <f t="shared" ref="I16:AM16" si="1">I15-I14</f>
        <v>0</v>
      </c>
      <c r="J16" s="139">
        <f t="shared" si="1"/>
        <v>0.5</v>
      </c>
      <c r="K16" s="139">
        <f t="shared" si="1"/>
        <v>0.5</v>
      </c>
      <c r="L16" s="139">
        <f t="shared" si="1"/>
        <v>0.5</v>
      </c>
      <c r="M16" s="139">
        <f t="shared" si="1"/>
        <v>0.5</v>
      </c>
      <c r="N16" s="139">
        <f t="shared" si="1"/>
        <v>-7.5</v>
      </c>
      <c r="O16" s="139">
        <f t="shared" si="1"/>
        <v>-7.5</v>
      </c>
      <c r="P16" s="139">
        <f t="shared" si="1"/>
        <v>-7.5</v>
      </c>
      <c r="Q16" s="139">
        <f t="shared" si="1"/>
        <v>-7.5</v>
      </c>
      <c r="R16" s="139">
        <f t="shared" si="1"/>
        <v>-8</v>
      </c>
      <c r="S16" s="139">
        <f t="shared" si="1"/>
        <v>-7</v>
      </c>
      <c r="T16" s="139">
        <f t="shared" si="1"/>
        <v>-7</v>
      </c>
      <c r="U16" s="139">
        <f t="shared" si="1"/>
        <v>-7</v>
      </c>
      <c r="V16" s="139">
        <f t="shared" si="1"/>
        <v>-7</v>
      </c>
      <c r="W16" s="139">
        <f t="shared" si="1"/>
        <v>-7</v>
      </c>
      <c r="X16" s="139">
        <f t="shared" si="1"/>
        <v>-7</v>
      </c>
      <c r="Y16" s="139">
        <f t="shared" si="1"/>
        <v>-7</v>
      </c>
      <c r="Z16" s="139">
        <f t="shared" si="1"/>
        <v>-7</v>
      </c>
      <c r="AA16" s="139">
        <f t="shared" si="1"/>
        <v>-7.5</v>
      </c>
      <c r="AB16" s="139">
        <f t="shared" si="1"/>
        <v>-7</v>
      </c>
      <c r="AC16" s="139">
        <f t="shared" si="1"/>
        <v>-7</v>
      </c>
      <c r="AD16" s="139">
        <f t="shared" si="1"/>
        <v>-7</v>
      </c>
      <c r="AE16" s="139">
        <f t="shared" si="1"/>
        <v>-7.5</v>
      </c>
      <c r="AF16" s="139">
        <f t="shared" si="1"/>
        <v>-7.5</v>
      </c>
      <c r="AG16" s="139">
        <f t="shared" si="1"/>
        <v>0.5</v>
      </c>
      <c r="AH16" s="139">
        <f t="shared" si="1"/>
        <v>0.5</v>
      </c>
      <c r="AI16" s="139">
        <f t="shared" si="1"/>
        <v>0.5</v>
      </c>
      <c r="AJ16" s="139">
        <f t="shared" si="1"/>
        <v>0.5</v>
      </c>
      <c r="AK16" s="139">
        <f t="shared" si="1"/>
        <v>0.5</v>
      </c>
      <c r="AL16" s="139">
        <f t="shared" si="1"/>
        <v>0.5</v>
      </c>
      <c r="AM16" s="139">
        <f t="shared" si="1"/>
        <v>0.5</v>
      </c>
      <c r="AN16" s="243"/>
      <c r="AO16" s="139"/>
      <c r="AP16" s="139"/>
      <c r="AQ16" s="259">
        <f>SUM(H16:AP16)</f>
        <v>-132</v>
      </c>
      <c r="AR16" s="255"/>
    </row>
    <row r="17" ht="72" customHeight="1" spans="1:44">
      <c r="A17" s="140" t="s">
        <v>156</v>
      </c>
      <c r="B17" s="140"/>
      <c r="C17" s="141" t="s">
        <v>99</v>
      </c>
      <c r="D17" s="142"/>
      <c r="E17" s="143"/>
      <c r="F17" s="144" t="s">
        <v>157</v>
      </c>
      <c r="G17" s="145"/>
      <c r="H17" s="146">
        <v>7</v>
      </c>
      <c r="I17" s="146" t="s">
        <v>158</v>
      </c>
      <c r="J17" s="146">
        <v>8</v>
      </c>
      <c r="K17" s="146" t="s">
        <v>65</v>
      </c>
      <c r="L17" s="146">
        <v>9</v>
      </c>
      <c r="M17" s="146" t="s">
        <v>66</v>
      </c>
      <c r="N17" s="146">
        <v>10</v>
      </c>
      <c r="O17" s="146" t="s">
        <v>67</v>
      </c>
      <c r="P17" s="146">
        <v>11</v>
      </c>
      <c r="Q17" s="146" t="s">
        <v>68</v>
      </c>
      <c r="R17" s="146">
        <v>12</v>
      </c>
      <c r="S17" s="146" t="s">
        <v>69</v>
      </c>
      <c r="T17" s="146">
        <v>13</v>
      </c>
      <c r="U17" s="146" t="s">
        <v>70</v>
      </c>
      <c r="V17" s="146">
        <v>14</v>
      </c>
      <c r="W17" s="146" t="s">
        <v>71</v>
      </c>
      <c r="X17" s="146">
        <v>15</v>
      </c>
      <c r="Y17" s="146" t="s">
        <v>72</v>
      </c>
      <c r="Z17" s="146">
        <v>16</v>
      </c>
      <c r="AA17" s="146" t="s">
        <v>73</v>
      </c>
      <c r="AB17" s="146">
        <v>17</v>
      </c>
      <c r="AC17" s="146" t="s">
        <v>74</v>
      </c>
      <c r="AD17" s="146">
        <v>18</v>
      </c>
      <c r="AE17" s="146" t="s">
        <v>75</v>
      </c>
      <c r="AF17" s="146">
        <v>19</v>
      </c>
      <c r="AG17" s="146" t="s">
        <v>76</v>
      </c>
      <c r="AH17" s="146">
        <v>20</v>
      </c>
      <c r="AI17" s="146" t="s">
        <v>77</v>
      </c>
      <c r="AJ17" s="146">
        <v>21</v>
      </c>
      <c r="AK17" s="146" t="s">
        <v>78</v>
      </c>
      <c r="AL17" s="146">
        <v>22</v>
      </c>
      <c r="AM17" s="146" t="s">
        <v>79</v>
      </c>
      <c r="AN17" s="146">
        <v>23</v>
      </c>
      <c r="AO17" s="146" t="s">
        <v>80</v>
      </c>
      <c r="AP17" s="146">
        <v>24</v>
      </c>
      <c r="AQ17" s="260" t="s">
        <v>159</v>
      </c>
      <c r="AR17" s="255"/>
    </row>
    <row r="18" ht="60" customHeight="1" spans="1:44">
      <c r="A18" s="147" t="str">
        <f>IFERROR(VLOOKUP(C18,排班请求!$B:$R,4,FALSE)&amp;"-"&amp;VLOOKUP(C18,排班请求!$B:$R,5,FALSE),"")</f>
        <v>8-16</v>
      </c>
      <c r="B18" s="147"/>
      <c r="C18" s="148" t="s">
        <v>114</v>
      </c>
      <c r="D18" s="149"/>
      <c r="E18" s="149"/>
      <c r="F18" s="150"/>
      <c r="G18" s="151"/>
      <c r="H18" s="152"/>
      <c r="I18" s="195"/>
      <c r="J18" s="195">
        <v>1</v>
      </c>
      <c r="K18" s="195">
        <v>1</v>
      </c>
      <c r="L18" s="195">
        <v>1</v>
      </c>
      <c r="M18" s="195">
        <v>1</v>
      </c>
      <c r="N18" s="195">
        <v>2</v>
      </c>
      <c r="O18" s="195">
        <v>2</v>
      </c>
      <c r="P18" s="195">
        <v>2</v>
      </c>
      <c r="Q18" s="195">
        <v>2</v>
      </c>
      <c r="R18" s="195"/>
      <c r="S18" s="195">
        <v>1</v>
      </c>
      <c r="T18" s="195">
        <v>1</v>
      </c>
      <c r="U18" s="195">
        <v>1</v>
      </c>
      <c r="V18" s="195">
        <v>1</v>
      </c>
      <c r="W18" s="195">
        <v>1</v>
      </c>
      <c r="X18" s="195">
        <v>1</v>
      </c>
      <c r="Y18" s="195">
        <v>2</v>
      </c>
      <c r="Z18" s="195">
        <v>2</v>
      </c>
      <c r="AA18" s="195">
        <v>2</v>
      </c>
      <c r="AB18" s="195">
        <v>2</v>
      </c>
      <c r="AC18" s="195">
        <v>2</v>
      </c>
      <c r="AD18" s="195">
        <v>2</v>
      </c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261"/>
      <c r="AQ18" s="262">
        <f t="shared" ref="AQ18:AQ22" si="2">COUNT(H18:AP18)/2</f>
        <v>10</v>
      </c>
      <c r="AR18" s="255"/>
    </row>
    <row r="19" ht="60" customHeight="1" spans="1:44">
      <c r="A19" s="147"/>
      <c r="B19" s="147"/>
      <c r="C19" s="153"/>
      <c r="D19" s="154"/>
      <c r="E19" s="154"/>
      <c r="F19" s="155"/>
      <c r="G19" s="156"/>
      <c r="H19" s="157"/>
      <c r="I19" s="196"/>
      <c r="J19" s="196" t="s">
        <v>54</v>
      </c>
      <c r="K19" s="196" t="s">
        <v>54</v>
      </c>
      <c r="L19" s="196" t="s">
        <v>54</v>
      </c>
      <c r="M19" s="196" t="s">
        <v>54</v>
      </c>
      <c r="N19" s="196" t="s">
        <v>55</v>
      </c>
      <c r="O19" s="196" t="s">
        <v>55</v>
      </c>
      <c r="P19" s="196" t="s">
        <v>55</v>
      </c>
      <c r="Q19" s="196" t="s">
        <v>55</v>
      </c>
      <c r="R19" s="196"/>
      <c r="S19" s="196" t="s">
        <v>54</v>
      </c>
      <c r="T19" s="196" t="s">
        <v>54</v>
      </c>
      <c r="U19" s="196" t="s">
        <v>54</v>
      </c>
      <c r="V19" s="196" t="s">
        <v>54</v>
      </c>
      <c r="W19" s="196" t="s">
        <v>54</v>
      </c>
      <c r="X19" s="196" t="s">
        <v>54</v>
      </c>
      <c r="Y19" s="196" t="s">
        <v>55</v>
      </c>
      <c r="Z19" s="196" t="s">
        <v>55</v>
      </c>
      <c r="AA19" s="196" t="s">
        <v>55</v>
      </c>
      <c r="AB19" s="196" t="s">
        <v>55</v>
      </c>
      <c r="AC19" s="196" t="s">
        <v>55</v>
      </c>
      <c r="AD19" s="196" t="s">
        <v>55</v>
      </c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263"/>
      <c r="AQ19" s="214"/>
      <c r="AR19" s="255"/>
    </row>
    <row r="20" ht="60" customHeight="1" spans="1:44">
      <c r="A20" s="147" t="str">
        <f>IFERROR(VLOOKUP(C20,排班请求!$B:$R,4,FALSE)&amp;"-"&amp;VLOOKUP(C20,排班请求!$B:$R,5,FALSE),"")</f>
        <v>-</v>
      </c>
      <c r="B20" s="147"/>
      <c r="C20" s="148" t="s">
        <v>115</v>
      </c>
      <c r="D20" s="149"/>
      <c r="E20" s="149"/>
      <c r="F20" s="155"/>
      <c r="G20" s="155"/>
      <c r="H20" s="152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>
        <v>1</v>
      </c>
      <c r="T20" s="195">
        <v>1</v>
      </c>
      <c r="U20" s="195">
        <v>1</v>
      </c>
      <c r="V20" s="195">
        <v>1</v>
      </c>
      <c r="W20" s="195">
        <v>2</v>
      </c>
      <c r="X20" s="195">
        <v>2</v>
      </c>
      <c r="Y20" s="195">
        <v>2</v>
      </c>
      <c r="Z20" s="195">
        <v>2</v>
      </c>
      <c r="AA20" s="195"/>
      <c r="AB20" s="195">
        <v>1</v>
      </c>
      <c r="AC20" s="195">
        <v>1</v>
      </c>
      <c r="AD20" s="195">
        <v>1</v>
      </c>
      <c r="AE20" s="195">
        <v>1</v>
      </c>
      <c r="AF20" s="195">
        <v>1</v>
      </c>
      <c r="AG20" s="195">
        <v>1</v>
      </c>
      <c r="AH20" s="195">
        <v>2</v>
      </c>
      <c r="AI20" s="195">
        <v>2</v>
      </c>
      <c r="AJ20" s="195">
        <v>2</v>
      </c>
      <c r="AK20" s="195">
        <v>2</v>
      </c>
      <c r="AL20" s="195">
        <v>2</v>
      </c>
      <c r="AM20" s="195">
        <v>2</v>
      </c>
      <c r="AN20" s="195"/>
      <c r="AO20" s="195"/>
      <c r="AP20" s="261"/>
      <c r="AQ20" s="262">
        <f t="shared" si="2"/>
        <v>10</v>
      </c>
      <c r="AR20" s="255"/>
    </row>
    <row r="21" ht="60" customHeight="1" spans="1:44">
      <c r="A21" s="147"/>
      <c r="B21" s="147"/>
      <c r="C21" s="153"/>
      <c r="D21" s="154"/>
      <c r="E21" s="154"/>
      <c r="F21" s="155"/>
      <c r="G21" s="155"/>
      <c r="H21" s="157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 t="s">
        <v>54</v>
      </c>
      <c r="T21" s="196" t="s">
        <v>54</v>
      </c>
      <c r="U21" s="196" t="s">
        <v>54</v>
      </c>
      <c r="V21" s="196" t="s">
        <v>54</v>
      </c>
      <c r="W21" s="196" t="s">
        <v>55</v>
      </c>
      <c r="X21" s="196" t="s">
        <v>55</v>
      </c>
      <c r="Y21" s="196" t="s">
        <v>55</v>
      </c>
      <c r="Z21" s="196" t="s">
        <v>55</v>
      </c>
      <c r="AA21" s="196"/>
      <c r="AB21" s="196" t="s">
        <v>54</v>
      </c>
      <c r="AC21" s="196" t="s">
        <v>54</v>
      </c>
      <c r="AD21" s="196" t="s">
        <v>54</v>
      </c>
      <c r="AE21" s="196" t="s">
        <v>54</v>
      </c>
      <c r="AF21" s="196" t="s">
        <v>54</v>
      </c>
      <c r="AG21" s="196" t="s">
        <v>54</v>
      </c>
      <c r="AH21" s="196" t="s">
        <v>55</v>
      </c>
      <c r="AI21" s="196" t="s">
        <v>55</v>
      </c>
      <c r="AJ21" s="196" t="s">
        <v>55</v>
      </c>
      <c r="AK21" s="196" t="s">
        <v>55</v>
      </c>
      <c r="AL21" s="196" t="s">
        <v>55</v>
      </c>
      <c r="AM21" s="196" t="s">
        <v>55</v>
      </c>
      <c r="AN21" s="196"/>
      <c r="AO21" s="196"/>
      <c r="AP21" s="263"/>
      <c r="AQ21" s="214"/>
      <c r="AR21" s="255"/>
    </row>
    <row r="22" ht="60" customHeight="1" spans="1:44">
      <c r="A22" s="147" t="str">
        <f>IFERROR(VLOOKUP(C22,排班请求!$B:$R,4,FALSE)&amp;"-"&amp;VLOOKUP(C22,排班请求!$B:$R,5,FALSE),"")</f>
        <v/>
      </c>
      <c r="B22" s="147"/>
      <c r="C22" s="148"/>
      <c r="D22" s="149"/>
      <c r="E22" s="149"/>
      <c r="F22" s="155"/>
      <c r="G22" s="155"/>
      <c r="H22" s="152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261"/>
      <c r="AQ22" s="262">
        <f t="shared" si="2"/>
        <v>0</v>
      </c>
      <c r="AR22" s="255"/>
    </row>
    <row r="23" ht="60" customHeight="1" spans="1:44">
      <c r="A23" s="147"/>
      <c r="B23" s="147"/>
      <c r="C23" s="153"/>
      <c r="D23" s="154"/>
      <c r="E23" s="154"/>
      <c r="F23" s="155"/>
      <c r="G23" s="155"/>
      <c r="H23" s="157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263"/>
      <c r="AQ23" s="214"/>
      <c r="AR23" s="255"/>
    </row>
    <row r="24" ht="60" customHeight="1" spans="1:44">
      <c r="A24" s="147" t="str">
        <f>IFERROR(VLOOKUP(C24,排班请求!$B:$R,4,FALSE)&amp;"-"&amp;VLOOKUP(C24,排班请求!$B:$R,5,FALSE),"")</f>
        <v/>
      </c>
      <c r="B24" s="147"/>
      <c r="C24" s="148"/>
      <c r="D24" s="149"/>
      <c r="E24" s="149"/>
      <c r="F24" s="155"/>
      <c r="G24" s="155"/>
      <c r="H24" s="152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261"/>
      <c r="AQ24" s="262">
        <f t="shared" ref="AQ24:AQ28" si="3">COUNT(H24:AP24)/2</f>
        <v>0</v>
      </c>
      <c r="AR24" s="255"/>
    </row>
    <row r="25" ht="60" customHeight="1" spans="1:44">
      <c r="A25" s="147"/>
      <c r="B25" s="147"/>
      <c r="C25" s="153"/>
      <c r="D25" s="154"/>
      <c r="E25" s="154"/>
      <c r="F25" s="155"/>
      <c r="G25" s="155"/>
      <c r="H25" s="157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263"/>
      <c r="AQ25" s="214"/>
      <c r="AR25" s="255"/>
    </row>
    <row r="26" ht="60" customHeight="1" spans="1:44">
      <c r="A26" s="147" t="str">
        <f>IFERROR(VLOOKUP(C26,排班请求!$B:$R,4,FALSE)&amp;"-"&amp;VLOOKUP(C26,排班请求!$B:$R,5,FALSE),"")</f>
        <v/>
      </c>
      <c r="B26" s="147"/>
      <c r="C26" s="148"/>
      <c r="D26" s="149"/>
      <c r="E26" s="149"/>
      <c r="F26" s="155"/>
      <c r="G26" s="155"/>
      <c r="H26" s="152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261"/>
      <c r="AQ26" s="262">
        <f t="shared" si="3"/>
        <v>0</v>
      </c>
      <c r="AR26" s="255"/>
    </row>
    <row r="27" ht="60" customHeight="1" spans="1:44">
      <c r="A27" s="147"/>
      <c r="B27" s="147"/>
      <c r="C27" s="153"/>
      <c r="D27" s="154"/>
      <c r="E27" s="154"/>
      <c r="F27" s="155"/>
      <c r="G27" s="155"/>
      <c r="H27" s="157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263"/>
      <c r="AQ27" s="214"/>
      <c r="AR27" s="255"/>
    </row>
    <row r="28" ht="60" customHeight="1" spans="1:44">
      <c r="A28" s="147" t="str">
        <f>IFERROR(VLOOKUP(C28,排班请求!$B:$R,4,FALSE)&amp;"-"&amp;VLOOKUP(C28,排班请求!$B:$R,5,FALSE),"")</f>
        <v/>
      </c>
      <c r="B28" s="147"/>
      <c r="C28" s="148"/>
      <c r="D28" s="149"/>
      <c r="E28" s="149"/>
      <c r="F28" s="155"/>
      <c r="G28" s="155"/>
      <c r="H28" s="152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261"/>
      <c r="AQ28" s="262">
        <f>COUNT(H28:AP28)/2</f>
        <v>0</v>
      </c>
      <c r="AR28" s="255"/>
    </row>
    <row r="29" ht="60" customHeight="1" spans="1:44">
      <c r="A29" s="147"/>
      <c r="B29" s="147"/>
      <c r="C29" s="153"/>
      <c r="D29" s="154"/>
      <c r="E29" s="154"/>
      <c r="F29" s="155"/>
      <c r="G29" s="155"/>
      <c r="H29" s="157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263"/>
      <c r="AQ29" s="214"/>
      <c r="AR29" s="255"/>
    </row>
    <row r="30" ht="60" customHeight="1" spans="1:44">
      <c r="A30" s="147" t="str">
        <f>IFERROR(VLOOKUP(C30,排班请求!$B:$R,4,FALSE)&amp;"-"&amp;VLOOKUP(C30,排班请求!$B:$R,5,FALSE),"")</f>
        <v/>
      </c>
      <c r="B30" s="147"/>
      <c r="C30" s="148"/>
      <c r="D30" s="149"/>
      <c r="E30" s="149"/>
      <c r="F30" s="155"/>
      <c r="G30" s="155"/>
      <c r="H30" s="152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261"/>
      <c r="AQ30" s="262">
        <f t="shared" ref="AQ30:AQ34" si="4">COUNT(H30:AP30)/2</f>
        <v>0</v>
      </c>
      <c r="AR30" s="255"/>
    </row>
    <row r="31" ht="60" customHeight="1" spans="1:44">
      <c r="A31" s="147"/>
      <c r="B31" s="147"/>
      <c r="C31" s="153"/>
      <c r="D31" s="154"/>
      <c r="E31" s="154"/>
      <c r="F31" s="155"/>
      <c r="G31" s="155"/>
      <c r="H31" s="157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263"/>
      <c r="AQ31" s="214"/>
      <c r="AR31" s="255"/>
    </row>
    <row r="32" ht="60" customHeight="1" spans="1:44">
      <c r="A32" s="147" t="str">
        <f>IFERROR(VLOOKUP(C32,排班请求!$B:$R,4,FALSE)&amp;"-"&amp;VLOOKUP(C32,排班请求!$B:$R,5,FALSE),"")</f>
        <v/>
      </c>
      <c r="B32" s="147"/>
      <c r="C32" s="148"/>
      <c r="D32" s="149"/>
      <c r="E32" s="149"/>
      <c r="F32" s="155"/>
      <c r="G32" s="155"/>
      <c r="H32" s="152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261"/>
      <c r="AQ32" s="262">
        <f>COUNT(H32:AP32)/2</f>
        <v>0</v>
      </c>
      <c r="AR32" s="255"/>
    </row>
    <row r="33" ht="60" customHeight="1" spans="1:44">
      <c r="A33" s="147"/>
      <c r="B33" s="147"/>
      <c r="C33" s="153"/>
      <c r="D33" s="154"/>
      <c r="E33" s="154"/>
      <c r="F33" s="155"/>
      <c r="G33" s="155"/>
      <c r="H33" s="157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263"/>
      <c r="AQ33" s="214"/>
      <c r="AR33" s="255"/>
    </row>
    <row r="34" ht="60" customHeight="1" spans="1:44">
      <c r="A34" s="147" t="str">
        <f>IFERROR(VLOOKUP(C34,排班请求!$B:$R,4,FALSE)&amp;"-"&amp;VLOOKUP(C34,排班请求!$B:$R,5,FALSE),"")</f>
        <v/>
      </c>
      <c r="B34" s="147"/>
      <c r="C34" s="148"/>
      <c r="D34" s="149"/>
      <c r="E34" s="149"/>
      <c r="F34" s="155"/>
      <c r="G34" s="155"/>
      <c r="H34" s="152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261"/>
      <c r="AQ34" s="262">
        <f t="shared" si="4"/>
        <v>0</v>
      </c>
      <c r="AR34" s="255"/>
    </row>
    <row r="35" ht="60" customHeight="1" spans="1:44">
      <c r="A35" s="147"/>
      <c r="B35" s="147"/>
      <c r="C35" s="153"/>
      <c r="D35" s="154"/>
      <c r="E35" s="154"/>
      <c r="F35" s="155"/>
      <c r="G35" s="155"/>
      <c r="H35" s="157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263"/>
      <c r="AQ35" s="214"/>
      <c r="AR35" s="255"/>
    </row>
    <row r="36" ht="60" customHeight="1" spans="1:44">
      <c r="A36" s="147" t="str">
        <f>IFERROR(VLOOKUP(C36,排班请求!$B:$R,4,FALSE)&amp;"-"&amp;VLOOKUP(C36,排班请求!$B:$R,5,FALSE),"")</f>
        <v/>
      </c>
      <c r="B36" s="147"/>
      <c r="C36" s="148"/>
      <c r="D36" s="149"/>
      <c r="E36" s="149"/>
      <c r="F36" s="155"/>
      <c r="G36" s="155"/>
      <c r="H36" s="152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261"/>
      <c r="AQ36" s="262">
        <f t="shared" ref="AQ36:AQ40" si="5">COUNT(H36:AP36)/2</f>
        <v>0</v>
      </c>
      <c r="AR36" s="255"/>
    </row>
    <row r="37" ht="60" customHeight="1" spans="1:44">
      <c r="A37" s="147"/>
      <c r="B37" s="147"/>
      <c r="C37" s="153"/>
      <c r="D37" s="154"/>
      <c r="E37" s="154"/>
      <c r="F37" s="155"/>
      <c r="G37" s="155"/>
      <c r="H37" s="157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263"/>
      <c r="AQ37" s="214"/>
      <c r="AR37" s="255"/>
    </row>
    <row r="38" ht="60" customHeight="1" spans="1:44">
      <c r="A38" s="147" t="str">
        <f>IFERROR(VLOOKUP(C38,排班请求!$B:$R,4,FALSE)&amp;"-"&amp;VLOOKUP(C38,排班请求!$B:$R,5,FALSE),"")</f>
        <v/>
      </c>
      <c r="B38" s="147"/>
      <c r="C38" s="148"/>
      <c r="D38" s="149"/>
      <c r="E38" s="149"/>
      <c r="F38" s="155"/>
      <c r="G38" s="155"/>
      <c r="H38" s="152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261"/>
      <c r="AQ38" s="262">
        <f t="shared" si="5"/>
        <v>0</v>
      </c>
      <c r="AR38" s="255"/>
    </row>
    <row r="39" ht="60" customHeight="1" spans="1:44">
      <c r="A39" s="147"/>
      <c r="B39" s="147"/>
      <c r="C39" s="153"/>
      <c r="D39" s="154"/>
      <c r="E39" s="154"/>
      <c r="F39" s="155"/>
      <c r="G39" s="155"/>
      <c r="H39" s="157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6"/>
      <c r="AM39" s="196"/>
      <c r="AN39" s="196"/>
      <c r="AO39" s="196"/>
      <c r="AP39" s="263"/>
      <c r="AQ39" s="214"/>
      <c r="AR39" s="255"/>
    </row>
    <row r="40" ht="60" customHeight="1" spans="1:44">
      <c r="A40" s="147" t="str">
        <f>IFERROR(VLOOKUP(C40,排班请求!$B:$R,4,FALSE)&amp;"-"&amp;VLOOKUP(C40,排班请求!$B:$R,5,FALSE),"")</f>
        <v/>
      </c>
      <c r="B40" s="147"/>
      <c r="C40" s="148"/>
      <c r="D40" s="149"/>
      <c r="E40" s="149"/>
      <c r="F40" s="155"/>
      <c r="G40" s="155"/>
      <c r="H40" s="152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261"/>
      <c r="AQ40" s="262">
        <f t="shared" si="5"/>
        <v>0</v>
      </c>
      <c r="AR40" s="255"/>
    </row>
    <row r="41" ht="60" customHeight="1" spans="1:44">
      <c r="A41" s="147"/>
      <c r="B41" s="147"/>
      <c r="C41" s="153"/>
      <c r="D41" s="154"/>
      <c r="E41" s="154"/>
      <c r="F41" s="155"/>
      <c r="G41" s="155"/>
      <c r="H41" s="157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  <c r="AL41" s="196"/>
      <c r="AM41" s="196"/>
      <c r="AN41" s="196"/>
      <c r="AO41" s="196"/>
      <c r="AP41" s="263"/>
      <c r="AQ41" s="214"/>
      <c r="AR41" s="255"/>
    </row>
    <row r="42" ht="60" customHeight="1" spans="1:44">
      <c r="A42" s="147" t="str">
        <f>IFERROR(VLOOKUP(C42,排班请求!$B:$R,4,FALSE)&amp;"-"&amp;VLOOKUP(C42,排班请求!$B:$R,5,FALSE),"")</f>
        <v/>
      </c>
      <c r="B42" s="147"/>
      <c r="C42" s="148"/>
      <c r="D42" s="149"/>
      <c r="E42" s="149"/>
      <c r="F42" s="158"/>
      <c r="G42" s="158"/>
      <c r="H42" s="152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261"/>
      <c r="AQ42" s="262">
        <f t="shared" ref="AQ42:AQ46" si="6">COUNT(H42:AP42)/2</f>
        <v>0</v>
      </c>
      <c r="AR42" s="255"/>
    </row>
    <row r="43" ht="60" customHeight="1" spans="1:44">
      <c r="A43" s="147"/>
      <c r="B43" s="147"/>
      <c r="C43" s="159"/>
      <c r="D43" s="160"/>
      <c r="E43" s="161"/>
      <c r="F43" s="162"/>
      <c r="G43" s="163"/>
      <c r="H43" s="157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196"/>
      <c r="AI43" s="196"/>
      <c r="AJ43" s="196"/>
      <c r="AK43" s="196"/>
      <c r="AL43" s="196"/>
      <c r="AM43" s="196"/>
      <c r="AN43" s="196"/>
      <c r="AO43" s="196"/>
      <c r="AP43" s="263"/>
      <c r="AQ43" s="282"/>
      <c r="AR43" s="255"/>
    </row>
    <row r="44" ht="60" customHeight="1" spans="1:44">
      <c r="A44" s="147" t="str">
        <f>IFERROR(VLOOKUP(C44,排班请求!$B:$R,4,FALSE)&amp;"-"&amp;VLOOKUP(C44,排班请求!$B:$R,5,FALSE),"")</f>
        <v/>
      </c>
      <c r="B44" s="147"/>
      <c r="C44" s="153"/>
      <c r="D44" s="164"/>
      <c r="E44" s="149"/>
      <c r="F44" s="155"/>
      <c r="G44" s="165"/>
      <c r="H44" s="152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261"/>
      <c r="AQ44" s="262">
        <f>COUNT(H44:AP44)/2</f>
        <v>0</v>
      </c>
      <c r="AR44" s="255"/>
    </row>
    <row r="45" ht="60" customHeight="1" spans="1:44">
      <c r="A45" s="147"/>
      <c r="B45" s="147"/>
      <c r="C45" s="153"/>
      <c r="D45" s="154"/>
      <c r="E45" s="154"/>
      <c r="F45" s="155"/>
      <c r="G45" s="155"/>
      <c r="H45" s="157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  <c r="AO45" s="196"/>
      <c r="AP45" s="263"/>
      <c r="AQ45" s="214"/>
      <c r="AR45" s="255"/>
    </row>
    <row r="46" ht="60" customHeight="1" spans="1:44">
      <c r="A46" s="147" t="str">
        <f>IFERROR(VLOOKUP(C46,排班请求!$B:$R,4,FALSE)&amp;"-"&amp;VLOOKUP(C46,排班请求!$B:$R,5,FALSE),"")</f>
        <v/>
      </c>
      <c r="B46" s="147"/>
      <c r="C46" s="148"/>
      <c r="D46" s="149"/>
      <c r="E46" s="149"/>
      <c r="F46" s="155"/>
      <c r="G46" s="155"/>
      <c r="H46" s="152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261"/>
      <c r="AQ46" s="262">
        <f t="shared" si="6"/>
        <v>0</v>
      </c>
      <c r="AR46" s="255"/>
    </row>
    <row r="47" ht="60" customHeight="1" spans="1:44">
      <c r="A47" s="147"/>
      <c r="B47" s="147"/>
      <c r="C47" s="153"/>
      <c r="D47" s="154"/>
      <c r="E47" s="154"/>
      <c r="F47" s="155"/>
      <c r="G47" s="155"/>
      <c r="H47" s="157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6"/>
      <c r="Z47" s="196"/>
      <c r="AA47" s="196"/>
      <c r="AB47" s="196"/>
      <c r="AC47" s="196"/>
      <c r="AD47" s="196"/>
      <c r="AE47" s="196"/>
      <c r="AF47" s="196"/>
      <c r="AG47" s="196"/>
      <c r="AH47" s="196"/>
      <c r="AI47" s="196"/>
      <c r="AJ47" s="196"/>
      <c r="AK47" s="196"/>
      <c r="AL47" s="196"/>
      <c r="AM47" s="196"/>
      <c r="AN47" s="196"/>
      <c r="AO47" s="196"/>
      <c r="AP47" s="263"/>
      <c r="AQ47" s="214"/>
      <c r="AR47" s="255"/>
    </row>
    <row r="48" ht="60" customHeight="1" spans="1:44">
      <c r="A48" s="147" t="str">
        <f>IFERROR(VLOOKUP(C48,排班请求!$B:$R,4,FALSE)&amp;"-"&amp;VLOOKUP(C48,排班请求!$B:$R,5,FALSE),"")</f>
        <v/>
      </c>
      <c r="B48" s="147"/>
      <c r="C48" s="148"/>
      <c r="D48" s="149"/>
      <c r="E48" s="149"/>
      <c r="F48" s="155"/>
      <c r="G48" s="155"/>
      <c r="H48" s="152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261"/>
      <c r="AQ48" s="262">
        <f>COUNT(H48:AP48)/2</f>
        <v>0</v>
      </c>
      <c r="AR48" s="255"/>
    </row>
    <row r="49" ht="60" customHeight="1" spans="1:44">
      <c r="A49" s="147"/>
      <c r="B49" s="147"/>
      <c r="C49" s="153"/>
      <c r="D49" s="154"/>
      <c r="E49" s="154"/>
      <c r="F49" s="155"/>
      <c r="G49" s="155"/>
      <c r="H49" s="157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263"/>
      <c r="AQ49" s="214"/>
      <c r="AR49" s="255"/>
    </row>
    <row r="50" ht="60" customHeight="1" spans="1:44">
      <c r="A50" s="147" t="str">
        <f>IFERROR(VLOOKUP(C50,排班请求!$B:$R,4,FALSE)&amp;"-"&amp;VLOOKUP(C50,排班请求!$B:$R,5,FALSE),"")</f>
        <v/>
      </c>
      <c r="B50" s="147"/>
      <c r="C50" s="148"/>
      <c r="D50" s="149"/>
      <c r="E50" s="149"/>
      <c r="F50" s="155"/>
      <c r="G50" s="155"/>
      <c r="H50" s="152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261"/>
      <c r="AQ50" s="265">
        <f>COUNT(H50:AP50)/2</f>
        <v>0</v>
      </c>
      <c r="AR50" s="255"/>
    </row>
    <row r="51" ht="60" customHeight="1" spans="1:44">
      <c r="A51" s="147"/>
      <c r="B51" s="147"/>
      <c r="C51" s="153"/>
      <c r="D51" s="154"/>
      <c r="E51" s="154"/>
      <c r="F51" s="155"/>
      <c r="G51" s="155"/>
      <c r="H51" s="157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263"/>
      <c r="AQ51" s="266"/>
      <c r="AR51" s="267"/>
    </row>
    <row r="52" ht="60" customHeight="1" spans="1:44">
      <c r="A52" s="147" t="str">
        <f>IFERROR(VLOOKUP(C52,排班请求!$B:$R,4,FALSE)&amp;"-"&amp;VLOOKUP(C52,排班请求!$B:$R,5,FALSE),"")</f>
        <v/>
      </c>
      <c r="B52" s="147"/>
      <c r="C52" s="148"/>
      <c r="D52" s="149"/>
      <c r="E52" s="149"/>
      <c r="F52" s="155"/>
      <c r="G52" s="158"/>
      <c r="H52" s="152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261"/>
      <c r="AQ52" s="102">
        <f>COUNT(H52:AP52)/2</f>
        <v>0</v>
      </c>
      <c r="AR52" s="255"/>
    </row>
    <row r="53" ht="60" customHeight="1" spans="1:44">
      <c r="A53" s="147"/>
      <c r="B53" s="147"/>
      <c r="C53" s="166"/>
      <c r="D53" s="167"/>
      <c r="E53" s="167"/>
      <c r="F53" s="168"/>
      <c r="G53" s="169"/>
      <c r="H53" s="157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  <c r="AO53" s="196"/>
      <c r="AP53" s="263"/>
      <c r="AQ53" s="269"/>
      <c r="AR53" s="255"/>
    </row>
    <row r="54" ht="72" customHeight="1" spans="3:43">
      <c r="C54" s="171"/>
      <c r="D54" s="171"/>
      <c r="E54" s="171"/>
      <c r="F54" s="171"/>
      <c r="G54" s="171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1"/>
    </row>
    <row r="55" ht="72" customHeight="1" spans="3:43"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</row>
    <row r="56" ht="72" customHeight="1" spans="3:43"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>
        <v>2</v>
      </c>
      <c r="V56" s="171"/>
      <c r="W56" s="171">
        <v>1</v>
      </c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  <c r="AI56" s="171"/>
      <c r="AJ56" s="171"/>
      <c r="AK56" s="171"/>
      <c r="AL56" s="171"/>
      <c r="AM56" s="171"/>
      <c r="AN56" s="171"/>
      <c r="AO56" s="171"/>
      <c r="AP56" s="171"/>
      <c r="AQ56" s="171"/>
    </row>
    <row r="57" ht="72" customHeight="1" spans="3:43"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</row>
    <row r="58" ht="72" customHeight="1" spans="3:43"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>
        <v>1</v>
      </c>
      <c r="T58" s="171"/>
      <c r="U58" s="171"/>
      <c r="V58" s="171"/>
      <c r="W58" s="171">
        <v>2</v>
      </c>
      <c r="X58" s="171"/>
      <c r="Y58" s="171"/>
      <c r="Z58" s="171"/>
      <c r="AA58" s="171"/>
      <c r="AB58" s="171"/>
      <c r="AC58" s="171"/>
      <c r="AD58" s="171"/>
      <c r="AE58" s="171"/>
      <c r="AF58" s="171"/>
      <c r="AG58" s="171"/>
      <c r="AH58" s="171"/>
      <c r="AI58" s="171"/>
      <c r="AJ58" s="171"/>
      <c r="AK58" s="171"/>
      <c r="AL58" s="171"/>
      <c r="AM58" s="171"/>
      <c r="AN58" s="171"/>
      <c r="AO58" s="171"/>
      <c r="AP58" s="171"/>
      <c r="AQ58" s="171"/>
    </row>
    <row r="59" ht="72" customHeight="1" spans="3:43"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  <c r="AI59" s="171"/>
      <c r="AJ59" s="171"/>
      <c r="AK59" s="171"/>
      <c r="AL59" s="171"/>
      <c r="AM59" s="171"/>
      <c r="AN59" s="171"/>
      <c r="AO59" s="171"/>
      <c r="AP59" s="171"/>
      <c r="AQ59" s="171"/>
    </row>
    <row r="60" ht="72" customHeight="1" spans="3:43"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</row>
    <row r="61" ht="72" customHeight="1" spans="3:43"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71"/>
      <c r="AK61" s="171"/>
      <c r="AL61" s="171"/>
      <c r="AM61" s="171"/>
      <c r="AN61" s="171"/>
      <c r="AO61" s="171"/>
      <c r="AP61" s="171"/>
      <c r="AQ61" s="171"/>
    </row>
    <row r="62" ht="72" customHeight="1" spans="3:43"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  <c r="AD62" s="171"/>
      <c r="AE62" s="171"/>
      <c r="AF62" s="171"/>
      <c r="AG62" s="171"/>
      <c r="AH62" s="171"/>
      <c r="AI62" s="171"/>
      <c r="AJ62" s="171"/>
      <c r="AK62" s="171"/>
      <c r="AL62" s="171"/>
      <c r="AM62" s="171"/>
      <c r="AN62" s="171"/>
      <c r="AO62" s="171"/>
      <c r="AP62" s="171"/>
      <c r="AQ62" s="171"/>
    </row>
    <row r="63" ht="72" customHeight="1" spans="3:43"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</row>
    <row r="64" ht="72" customHeight="1" spans="3:43"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</row>
    <row r="65" ht="72" customHeight="1" spans="3:43"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71"/>
      <c r="AK65" s="171"/>
      <c r="AL65" s="171"/>
      <c r="AM65" s="171"/>
      <c r="AN65" s="171"/>
      <c r="AO65" s="171"/>
      <c r="AP65" s="171"/>
      <c r="AQ65" s="171"/>
    </row>
    <row r="66" ht="72" customHeight="1" spans="3:43"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</row>
    <row r="67" ht="72" customHeight="1" spans="3:43"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  <c r="AQ67" s="171"/>
    </row>
    <row r="68" ht="72" customHeight="1" spans="3:43"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</row>
    <row r="69" ht="72" customHeight="1" spans="3:43"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  <c r="AI69" s="171"/>
      <c r="AJ69" s="171"/>
      <c r="AK69" s="171"/>
      <c r="AL69" s="171"/>
      <c r="AM69" s="171"/>
      <c r="AN69" s="171"/>
      <c r="AO69" s="171"/>
      <c r="AP69" s="171"/>
      <c r="AQ69" s="171"/>
    </row>
    <row r="70" ht="72" customHeight="1"/>
    <row r="71" ht="72" customHeight="1"/>
    <row r="72" ht="72" customHeight="1"/>
    <row r="73" ht="72" customHeight="1"/>
    <row r="74" ht="72" customHeight="1"/>
    <row r="75" ht="72" customHeight="1"/>
    <row r="76" ht="72" customHeight="1"/>
    <row r="77" ht="72" customHeight="1"/>
    <row r="78" ht="72" customHeight="1"/>
    <row r="79" ht="72" customHeight="1"/>
    <row r="80" ht="72" customHeight="1"/>
    <row r="81" ht="72" customHeight="1"/>
    <row r="82" ht="72" customHeight="1"/>
    <row r="83" ht="72" customHeight="1"/>
    <row r="84" ht="72" customHeight="1"/>
    <row r="85" ht="72" customHeight="1"/>
    <row r="86" ht="72" customHeight="1"/>
    <row r="87" ht="72" customHeight="1"/>
  </sheetData>
  <sheetProtection insertRows="0"/>
  <mergeCells count="144">
    <mergeCell ref="C1:F1"/>
    <mergeCell ref="G1:H1"/>
    <mergeCell ref="K1:AI1"/>
    <mergeCell ref="AL1:AO1"/>
    <mergeCell ref="C2:E2"/>
    <mergeCell ref="F2:H2"/>
    <mergeCell ref="AL2:AN2"/>
    <mergeCell ref="AO2:AQ2"/>
    <mergeCell ref="C3:E3"/>
    <mergeCell ref="F3:H3"/>
    <mergeCell ref="AL3:AN3"/>
    <mergeCell ref="AO3:AQ3"/>
    <mergeCell ref="C4:E4"/>
    <mergeCell ref="F4:H4"/>
    <mergeCell ref="M4:V4"/>
    <mergeCell ref="Z4:AB4"/>
    <mergeCell ref="AC4:AE4"/>
    <mergeCell ref="AF4:AH4"/>
    <mergeCell ref="AL4:AN4"/>
    <mergeCell ref="AO4:AQ4"/>
    <mergeCell ref="C5:E5"/>
    <mergeCell ref="F5:H5"/>
    <mergeCell ref="M5:V5"/>
    <mergeCell ref="Z5:AB5"/>
    <mergeCell ref="AC5:AE5"/>
    <mergeCell ref="AF5:AH5"/>
    <mergeCell ref="AL5:AN5"/>
    <mergeCell ref="AO5:AQ5"/>
    <mergeCell ref="C6:E6"/>
    <mergeCell ref="F6:H6"/>
    <mergeCell ref="M6:V6"/>
    <mergeCell ref="Z6:AB6"/>
    <mergeCell ref="AC6:AE6"/>
    <mergeCell ref="AF6:AH6"/>
    <mergeCell ref="AL6:AN6"/>
    <mergeCell ref="AO6:AQ6"/>
    <mergeCell ref="C7:E7"/>
    <mergeCell ref="F7:H7"/>
    <mergeCell ref="M7:V7"/>
    <mergeCell ref="Z7:AB7"/>
    <mergeCell ref="AC7:AE7"/>
    <mergeCell ref="AF7:AH7"/>
    <mergeCell ref="AL7:AN7"/>
    <mergeCell ref="AO7:AQ7"/>
    <mergeCell ref="C8:E8"/>
    <mergeCell ref="F8:H8"/>
    <mergeCell ref="Z8:AB8"/>
    <mergeCell ref="AC8:AE8"/>
    <mergeCell ref="AF8:AH8"/>
    <mergeCell ref="AL8:AN8"/>
    <mergeCell ref="AO8:AQ8"/>
    <mergeCell ref="D9:E9"/>
    <mergeCell ref="F9:G9"/>
    <mergeCell ref="D10:E10"/>
    <mergeCell ref="F10:G10"/>
    <mergeCell ref="C11:G11"/>
    <mergeCell ref="C12:G12"/>
    <mergeCell ref="C13:G13"/>
    <mergeCell ref="C14:G14"/>
    <mergeCell ref="C15:G15"/>
    <mergeCell ref="C16:G16"/>
    <mergeCell ref="A17:B17"/>
    <mergeCell ref="C17:E17"/>
    <mergeCell ref="F17:G17"/>
    <mergeCell ref="A11:A12"/>
    <mergeCell ref="A13:A14"/>
    <mergeCell ref="A15:A16"/>
    <mergeCell ref="B11:B12"/>
    <mergeCell ref="B13:B14"/>
    <mergeCell ref="B15:B16"/>
    <mergeCell ref="AQ18:AQ19"/>
    <mergeCell ref="AQ20:AQ21"/>
    <mergeCell ref="AQ22:AQ23"/>
    <mergeCell ref="AQ24:AQ25"/>
    <mergeCell ref="AQ26:AQ27"/>
    <mergeCell ref="AQ28:AQ29"/>
    <mergeCell ref="AQ30:AQ31"/>
    <mergeCell ref="AQ32:AQ33"/>
    <mergeCell ref="AQ34:AQ35"/>
    <mergeCell ref="AQ36:AQ37"/>
    <mergeCell ref="AQ38:AQ39"/>
    <mergeCell ref="AQ40:AQ41"/>
    <mergeCell ref="AQ42:AQ43"/>
    <mergeCell ref="AQ44:AQ45"/>
    <mergeCell ref="AQ46:AQ47"/>
    <mergeCell ref="AQ48:AQ49"/>
    <mergeCell ref="AQ50:AQ51"/>
    <mergeCell ref="AQ52:AQ53"/>
    <mergeCell ref="C18:E19"/>
    <mergeCell ref="C20:E21"/>
    <mergeCell ref="C22:E23"/>
    <mergeCell ref="C24:E25"/>
    <mergeCell ref="C26:E27"/>
    <mergeCell ref="C28:E29"/>
    <mergeCell ref="C30:E31"/>
    <mergeCell ref="C32:E33"/>
    <mergeCell ref="C34:E35"/>
    <mergeCell ref="C36:E37"/>
    <mergeCell ref="C38:E39"/>
    <mergeCell ref="C40:E41"/>
    <mergeCell ref="C42:E43"/>
    <mergeCell ref="C44:E45"/>
    <mergeCell ref="C46:E47"/>
    <mergeCell ref="C48:E49"/>
    <mergeCell ref="C50:E51"/>
    <mergeCell ref="C52:E53"/>
    <mergeCell ref="F18:G19"/>
    <mergeCell ref="F20:G21"/>
    <mergeCell ref="F22:G23"/>
    <mergeCell ref="F24:G25"/>
    <mergeCell ref="F26:G27"/>
    <mergeCell ref="F28:G29"/>
    <mergeCell ref="F30:G31"/>
    <mergeCell ref="F32:G33"/>
    <mergeCell ref="F34:G35"/>
    <mergeCell ref="F36:G37"/>
    <mergeCell ref="F38:G39"/>
    <mergeCell ref="F40:G41"/>
    <mergeCell ref="F42:G43"/>
    <mergeCell ref="F44:G45"/>
    <mergeCell ref="F46:G47"/>
    <mergeCell ref="F48:G49"/>
    <mergeCell ref="F50:G51"/>
    <mergeCell ref="F52:G53"/>
    <mergeCell ref="L2:V3"/>
    <mergeCell ref="Z2:AH3"/>
    <mergeCell ref="A18:B19"/>
    <mergeCell ref="A20:B21"/>
    <mergeCell ref="A22:B23"/>
    <mergeCell ref="A24:B25"/>
    <mergeCell ref="A26:B27"/>
    <mergeCell ref="A28:B29"/>
    <mergeCell ref="A30:B31"/>
    <mergeCell ref="A32:B33"/>
    <mergeCell ref="A34:B35"/>
    <mergeCell ref="A36:B37"/>
    <mergeCell ref="A38:B39"/>
    <mergeCell ref="A40:B41"/>
    <mergeCell ref="A42:B43"/>
    <mergeCell ref="A44:B45"/>
    <mergeCell ref="A46:B47"/>
    <mergeCell ref="A48:B49"/>
    <mergeCell ref="A50:B51"/>
    <mergeCell ref="A52:B53"/>
  </mergeCells>
  <conditionalFormatting sqref="H23:AP23">
    <cfRule type="cellIs" dxfId="0" priority="51" operator="equal">
      <formula>1</formula>
    </cfRule>
    <cfRule type="cellIs" dxfId="1" priority="50" operator="equal">
      <formula>2</formula>
    </cfRule>
    <cfRule type="cellIs" dxfId="2" priority="49" operator="equal">
      <formula>3</formula>
    </cfRule>
  </conditionalFormatting>
  <conditionalFormatting sqref="H25:AP25">
    <cfRule type="cellIs" dxfId="0" priority="48" operator="equal">
      <formula>1</formula>
    </cfRule>
    <cfRule type="cellIs" dxfId="1" priority="47" operator="equal">
      <formula>2</formula>
    </cfRule>
    <cfRule type="cellIs" dxfId="2" priority="46" operator="equal">
      <formula>3</formula>
    </cfRule>
  </conditionalFormatting>
  <conditionalFormatting sqref="H27:AP27">
    <cfRule type="cellIs" dxfId="0" priority="45" operator="equal">
      <formula>1</formula>
    </cfRule>
    <cfRule type="cellIs" dxfId="1" priority="44" operator="equal">
      <formula>2</formula>
    </cfRule>
    <cfRule type="cellIs" dxfId="2" priority="43" operator="equal">
      <formula>3</formula>
    </cfRule>
  </conditionalFormatting>
  <conditionalFormatting sqref="H29:AP29">
    <cfRule type="cellIs" dxfId="0" priority="42" operator="equal">
      <formula>1</formula>
    </cfRule>
    <cfRule type="cellIs" dxfId="1" priority="41" operator="equal">
      <formula>2</formula>
    </cfRule>
    <cfRule type="cellIs" dxfId="2" priority="40" operator="equal">
      <formula>3</formula>
    </cfRule>
  </conditionalFormatting>
  <conditionalFormatting sqref="H31:AP31">
    <cfRule type="cellIs" dxfId="0" priority="39" operator="equal">
      <formula>1</formula>
    </cfRule>
    <cfRule type="cellIs" dxfId="1" priority="38" operator="equal">
      <formula>2</formula>
    </cfRule>
    <cfRule type="cellIs" dxfId="2" priority="37" operator="equal">
      <formula>3</formula>
    </cfRule>
  </conditionalFormatting>
  <conditionalFormatting sqref="H33:AP33">
    <cfRule type="cellIs" dxfId="0" priority="36" operator="equal">
      <formula>1</formula>
    </cfRule>
    <cfRule type="cellIs" dxfId="1" priority="35" operator="equal">
      <formula>2</formula>
    </cfRule>
    <cfRule type="cellIs" dxfId="2" priority="34" operator="equal">
      <formula>3</formula>
    </cfRule>
  </conditionalFormatting>
  <conditionalFormatting sqref="H35:AP35">
    <cfRule type="cellIs" dxfId="0" priority="33" operator="equal">
      <formula>1</formula>
    </cfRule>
    <cfRule type="cellIs" dxfId="1" priority="32" operator="equal">
      <formula>2</formula>
    </cfRule>
    <cfRule type="cellIs" dxfId="2" priority="31" operator="equal">
      <formula>3</formula>
    </cfRule>
  </conditionalFormatting>
  <conditionalFormatting sqref="H37:AP37">
    <cfRule type="cellIs" dxfId="0" priority="30" operator="equal">
      <formula>1</formula>
    </cfRule>
    <cfRule type="cellIs" dxfId="1" priority="29" operator="equal">
      <formula>2</formula>
    </cfRule>
    <cfRule type="cellIs" dxfId="2" priority="28" operator="equal">
      <formula>3</formula>
    </cfRule>
  </conditionalFormatting>
  <conditionalFormatting sqref="H39:AP39">
    <cfRule type="cellIs" dxfId="0" priority="27" operator="equal">
      <formula>1</formula>
    </cfRule>
    <cfRule type="cellIs" dxfId="1" priority="26" operator="equal">
      <formula>2</formula>
    </cfRule>
    <cfRule type="cellIs" dxfId="2" priority="25" operator="equal">
      <formula>3</formula>
    </cfRule>
  </conditionalFormatting>
  <conditionalFormatting sqref="H41:AP41">
    <cfRule type="cellIs" dxfId="0" priority="24" operator="equal">
      <formula>1</formula>
    </cfRule>
    <cfRule type="cellIs" dxfId="1" priority="23" operator="equal">
      <formula>2</formula>
    </cfRule>
    <cfRule type="cellIs" dxfId="2" priority="22" operator="equal">
      <formula>3</formula>
    </cfRule>
  </conditionalFormatting>
  <conditionalFormatting sqref="H43:AP43">
    <cfRule type="cellIs" dxfId="0" priority="21" operator="equal">
      <formula>1</formula>
    </cfRule>
    <cfRule type="cellIs" dxfId="1" priority="20" operator="equal">
      <formula>2</formula>
    </cfRule>
    <cfRule type="cellIs" dxfId="2" priority="19" operator="equal">
      <formula>3</formula>
    </cfRule>
  </conditionalFormatting>
  <conditionalFormatting sqref="H45:AP45">
    <cfRule type="cellIs" dxfId="0" priority="18" operator="equal">
      <formula>1</formula>
    </cfRule>
    <cfRule type="cellIs" dxfId="1" priority="17" operator="equal">
      <formula>2</formula>
    </cfRule>
    <cfRule type="cellIs" dxfId="2" priority="16" operator="equal">
      <formula>3</formula>
    </cfRule>
  </conditionalFormatting>
  <conditionalFormatting sqref="H47:AP47">
    <cfRule type="cellIs" dxfId="0" priority="15" operator="equal">
      <formula>1</formula>
    </cfRule>
    <cfRule type="cellIs" dxfId="1" priority="14" operator="equal">
      <formula>2</formula>
    </cfRule>
    <cfRule type="cellIs" dxfId="2" priority="13" operator="equal">
      <formula>3</formula>
    </cfRule>
  </conditionalFormatting>
  <conditionalFormatting sqref="H49:AP49">
    <cfRule type="cellIs" dxfId="0" priority="12" operator="equal">
      <formula>1</formula>
    </cfRule>
    <cfRule type="cellIs" dxfId="1" priority="11" operator="equal">
      <formula>2</formula>
    </cfRule>
    <cfRule type="cellIs" dxfId="2" priority="10" operator="equal">
      <formula>3</formula>
    </cfRule>
  </conditionalFormatting>
  <conditionalFormatting sqref="H51:AP51">
    <cfRule type="cellIs" dxfId="0" priority="9" operator="equal">
      <formula>1</formula>
    </cfRule>
    <cfRule type="cellIs" dxfId="1" priority="8" operator="equal">
      <formula>2</formula>
    </cfRule>
    <cfRule type="cellIs" dxfId="2" priority="7" operator="equal">
      <formula>3</formula>
    </cfRule>
  </conditionalFormatting>
  <conditionalFormatting sqref="H53:AP53">
    <cfRule type="cellIs" dxfId="0" priority="6" operator="equal">
      <formula>1</formula>
    </cfRule>
    <cfRule type="cellIs" dxfId="1" priority="5" operator="equal">
      <formula>2</formula>
    </cfRule>
    <cfRule type="cellIs" dxfId="2" priority="4" operator="equal">
      <formula>3</formula>
    </cfRule>
  </conditionalFormatting>
  <conditionalFormatting sqref="H18:AP19">
    <cfRule type="cellIs" dxfId="2" priority="64" operator="equal">
      <formula>3</formula>
    </cfRule>
    <cfRule type="cellIs" dxfId="1" priority="65" operator="equal">
      <formula>2</formula>
    </cfRule>
    <cfRule type="cellIs" dxfId="0" priority="66" operator="equal">
      <formula>1</formula>
    </cfRule>
  </conditionalFormatting>
  <conditionalFormatting sqref="H20:R20 AN20:AP20 H22:AP22 H24:AP24 H26:AP26 H28:AP28 H30:AP30 H32:AP32 H34:AP34 H36:AP36 H38:AP38 H40:AP40 H42:AP42 H44:AP44 H46:AP46 H48:AP48 H50:AP50 H52:AP52">
    <cfRule type="cellIs" dxfId="0" priority="60" operator="equal">
      <formula>1</formula>
    </cfRule>
    <cfRule type="cellIs" dxfId="1" priority="59" operator="equal">
      <formula>2</formula>
    </cfRule>
    <cfRule type="cellIs" dxfId="2" priority="58" operator="equal">
      <formula>3</formula>
    </cfRule>
  </conditionalFormatting>
  <conditionalFormatting sqref="S20:AM21">
    <cfRule type="cellIs" dxfId="0" priority="3" operator="equal">
      <formula>1</formula>
    </cfRule>
    <cfRule type="cellIs" dxfId="1" priority="2" operator="equal">
      <formula>2</formula>
    </cfRule>
    <cfRule type="cellIs" dxfId="2" priority="1" operator="equal">
      <formula>3</formula>
    </cfRule>
  </conditionalFormatting>
  <conditionalFormatting sqref="H21:R21 AN21:AP21">
    <cfRule type="cellIs" dxfId="0" priority="54" operator="equal">
      <formula>1</formula>
    </cfRule>
    <cfRule type="cellIs" dxfId="1" priority="53" operator="equal">
      <formula>2</formula>
    </cfRule>
    <cfRule type="cellIs" dxfId="2" priority="52" operator="equal">
      <formula>3</formula>
    </cfRule>
  </conditionalFormatting>
  <dataValidations count="3">
    <dataValidation type="list" allowBlank="1" showInputMessage="1" showErrorMessage="1" sqref="H19:AP19 H21:R21 S21:AM21 AN21:AP21 H23:AP23 H25:AP25 H27:AP27 H29:AP29 H31:AP31 H33:AP33 H35:AP35 H37:AP37 H39:AP39 H41:AP41 H43:AP43 H45:AP45 H47:AP47 H49:AP49 H51:AP51 H53:AP53">
      <formula1>工时配置!$BD$4:$BD$30</formula1>
    </dataValidation>
    <dataValidation type="list" allowBlank="1" showInputMessage="1" showErrorMessage="1" sqref="C18:E53">
      <formula1>排班请求!$B$6:$B$26</formula1>
    </dataValidation>
    <dataValidation type="list" allowBlank="1" showInputMessage="1" sqref="F48:G49">
      <formula1>"服务,汇传,外卖,泊位,凉菜,分凉菜,开早,发起,调理,品管,炒制,生产,洗碗,日清,周清,打烊,预烊,训练,收货,盘点,派单"</formula1>
    </dataValidation>
  </dataValidations>
  <pageMargins left="0.432638888888889" right="0.118055555555556" top="0.235416666666667" bottom="0.275" header="0.15625" footer="0.196527777777778"/>
  <pageSetup paperSize="9" scale="20" orientation="landscape"/>
  <headerFooter/>
  <ignoredErrors>
    <ignoredError sqref="H15" formulaRange="1"/>
    <ignoredError sqref="C3:H8 M4:V5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A1:AR87"/>
  <sheetViews>
    <sheetView zoomScale="25" zoomScaleNormal="25" topLeftCell="A8" workbookViewId="0">
      <selection activeCell="O21" sqref="O21"/>
    </sheetView>
  </sheetViews>
  <sheetFormatPr defaultColWidth="9" defaultRowHeight="16.5"/>
  <cols>
    <col min="1" max="2" width="16.5583333333333" style="89" customWidth="1"/>
    <col min="3" max="3" width="13" style="90" customWidth="1"/>
    <col min="4" max="4" width="16.75" style="90" customWidth="1"/>
    <col min="5" max="5" width="6.875" style="90" customWidth="1"/>
    <col min="6" max="6" width="17" style="90" customWidth="1"/>
    <col min="7" max="7" width="12.1833333333333" style="90" customWidth="1"/>
    <col min="8" max="31" width="17" style="90" customWidth="1"/>
    <col min="32" max="32" width="18" style="90" customWidth="1"/>
    <col min="33" max="33" width="20" style="90" customWidth="1"/>
    <col min="34" max="38" width="17" style="90" customWidth="1"/>
    <col min="39" max="39" width="17.7333333333333" style="90" customWidth="1"/>
    <col min="40" max="40" width="17" style="90" customWidth="1"/>
    <col min="41" max="42" width="18.5" style="90" customWidth="1"/>
    <col min="43" max="43" width="35.975" style="90" customWidth="1"/>
    <col min="44" max="16384" width="9" style="88"/>
  </cols>
  <sheetData>
    <row r="1" s="88" customFormat="1" ht="222" customHeight="1" spans="1:43">
      <c r="A1" s="91"/>
      <c r="B1" s="92">
        <f>WEEKDAY(C1,2)</f>
        <v>2</v>
      </c>
      <c r="C1" s="93">
        <f>TC预估!L32</f>
        <v>43928</v>
      </c>
      <c r="D1" s="93"/>
      <c r="E1" s="94"/>
      <c r="F1" s="93"/>
      <c r="G1" s="95">
        <f>C1</f>
        <v>43928</v>
      </c>
      <c r="H1" s="96"/>
      <c r="I1" s="173"/>
      <c r="J1" s="173"/>
      <c r="K1" s="174" t="s">
        <v>132</v>
      </c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98"/>
      <c r="X1" s="198"/>
      <c r="Y1" s="198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3"/>
      <c r="AK1" s="173"/>
      <c r="AL1" s="221"/>
      <c r="AM1" s="221"/>
      <c r="AN1" s="221"/>
      <c r="AO1" s="221"/>
      <c r="AP1" s="176"/>
      <c r="AQ1" s="244"/>
    </row>
    <row r="2" s="88" customFormat="1" ht="93" customHeight="1" spans="1:43">
      <c r="A2" s="91"/>
      <c r="B2" s="91"/>
      <c r="C2" s="97" t="s">
        <v>133</v>
      </c>
      <c r="D2" s="98"/>
      <c r="E2" s="99"/>
      <c r="F2" s="100" t="s">
        <v>134</v>
      </c>
      <c r="G2" s="101"/>
      <c r="H2" s="102"/>
      <c r="I2" s="175"/>
      <c r="J2" s="176"/>
      <c r="K2" s="177"/>
      <c r="L2" s="178" t="s">
        <v>135</v>
      </c>
      <c r="M2" s="179"/>
      <c r="N2" s="179"/>
      <c r="O2" s="179"/>
      <c r="P2" s="179"/>
      <c r="Q2" s="179"/>
      <c r="R2" s="179"/>
      <c r="S2" s="179"/>
      <c r="T2" s="179"/>
      <c r="U2" s="179"/>
      <c r="V2" s="199"/>
      <c r="W2" s="200"/>
      <c r="X2" s="200"/>
      <c r="Y2" s="177"/>
      <c r="Z2" s="209" t="s">
        <v>136</v>
      </c>
      <c r="AA2" s="179"/>
      <c r="AB2" s="179"/>
      <c r="AC2" s="179"/>
      <c r="AD2" s="179"/>
      <c r="AE2" s="179"/>
      <c r="AF2" s="179"/>
      <c r="AG2" s="179"/>
      <c r="AH2" s="199"/>
      <c r="AI2" s="222"/>
      <c r="AJ2" s="173"/>
      <c r="AK2" s="223"/>
      <c r="AL2" s="224" t="s">
        <v>137</v>
      </c>
      <c r="AM2" s="225"/>
      <c r="AN2" s="226"/>
      <c r="AO2" s="226"/>
      <c r="AP2" s="226"/>
      <c r="AQ2" s="245"/>
    </row>
    <row r="3" s="88" customFormat="1" ht="72" customHeight="1" spans="1:43">
      <c r="A3" s="91"/>
      <c r="B3" s="91"/>
      <c r="C3" s="103" t="str">
        <f>'管理组班表&amp;事项'!B4</f>
        <v>黄景成</v>
      </c>
      <c r="D3" s="104"/>
      <c r="E3" s="105"/>
      <c r="F3" s="106">
        <f>'管理组班表&amp;事项'!E4</f>
        <v>0</v>
      </c>
      <c r="G3" s="107"/>
      <c r="H3" s="107"/>
      <c r="I3" s="175"/>
      <c r="J3" s="176"/>
      <c r="K3" s="177"/>
      <c r="L3" s="180"/>
      <c r="M3" s="181"/>
      <c r="N3" s="181"/>
      <c r="O3" s="181"/>
      <c r="P3" s="181"/>
      <c r="Q3" s="181"/>
      <c r="R3" s="181"/>
      <c r="S3" s="181"/>
      <c r="T3" s="181"/>
      <c r="U3" s="181"/>
      <c r="V3" s="201"/>
      <c r="W3" s="200"/>
      <c r="X3" s="202"/>
      <c r="Y3" s="177"/>
      <c r="Z3" s="210"/>
      <c r="AA3" s="211"/>
      <c r="AB3" s="211"/>
      <c r="AC3" s="211"/>
      <c r="AD3" s="211"/>
      <c r="AE3" s="211"/>
      <c r="AF3" s="211"/>
      <c r="AG3" s="211"/>
      <c r="AH3" s="227"/>
      <c r="AI3" s="222"/>
      <c r="AJ3" s="173"/>
      <c r="AK3" s="223"/>
      <c r="AL3" s="228" t="s">
        <v>138</v>
      </c>
      <c r="AM3" s="229"/>
      <c r="AN3" s="230"/>
      <c r="AO3" s="246">
        <f t="shared" ref="AO3:AO8" si="0">AQ11</f>
        <v>0</v>
      </c>
      <c r="AP3" s="246"/>
      <c r="AQ3" s="247"/>
    </row>
    <row r="4" s="88" customFormat="1" ht="72" customHeight="1" spans="1:43">
      <c r="A4" s="91"/>
      <c r="B4" s="91"/>
      <c r="C4" s="103">
        <f>'管理组班表&amp;事项'!B5</f>
        <v>0</v>
      </c>
      <c r="D4" s="104"/>
      <c r="E4" s="105"/>
      <c r="F4" s="106">
        <f>'管理组班表&amp;事项'!E5</f>
        <v>0</v>
      </c>
      <c r="G4" s="107"/>
      <c r="H4" s="107"/>
      <c r="I4" s="182"/>
      <c r="J4" s="173"/>
      <c r="K4" s="183"/>
      <c r="L4" s="184" t="s">
        <v>139</v>
      </c>
      <c r="M4" s="185">
        <f>'管理组班表&amp;事项'!F19</f>
        <v>0</v>
      </c>
      <c r="N4" s="185"/>
      <c r="O4" s="185"/>
      <c r="P4" s="185"/>
      <c r="Q4" s="185"/>
      <c r="R4" s="185"/>
      <c r="S4" s="185"/>
      <c r="T4" s="185"/>
      <c r="U4" s="185"/>
      <c r="V4" s="203"/>
      <c r="W4" s="204"/>
      <c r="X4" s="200"/>
      <c r="Y4" s="176"/>
      <c r="Z4" s="212" t="s">
        <v>126</v>
      </c>
      <c r="AA4" s="213"/>
      <c r="AB4" s="104"/>
      <c r="AC4" s="214" t="s">
        <v>127</v>
      </c>
      <c r="AD4" s="213"/>
      <c r="AE4" s="104"/>
      <c r="AF4" s="214" t="s">
        <v>128</v>
      </c>
      <c r="AG4" s="213"/>
      <c r="AH4" s="231"/>
      <c r="AI4" s="232"/>
      <c r="AJ4" s="233"/>
      <c r="AK4" s="223"/>
      <c r="AL4" s="234" t="s">
        <v>140</v>
      </c>
      <c r="AM4" s="235"/>
      <c r="AN4" s="230"/>
      <c r="AO4" s="248">
        <f t="shared" si="0"/>
        <v>0</v>
      </c>
      <c r="AP4" s="248"/>
      <c r="AQ4" s="249"/>
    </row>
    <row r="5" s="88" customFormat="1" ht="72" customHeight="1" spans="1:43">
      <c r="A5" s="91"/>
      <c r="B5" s="91"/>
      <c r="C5" s="103">
        <f>'管理组班表&amp;事项'!B6</f>
        <v>0</v>
      </c>
      <c r="D5" s="104"/>
      <c r="E5" s="105"/>
      <c r="F5" s="106">
        <f>'管理组班表&amp;事项'!E6</f>
        <v>0</v>
      </c>
      <c r="G5" s="107"/>
      <c r="H5" s="107"/>
      <c r="I5" s="182"/>
      <c r="J5" s="173"/>
      <c r="K5" s="183"/>
      <c r="L5" s="184" t="s">
        <v>141</v>
      </c>
      <c r="M5" s="186">
        <f>'管理组班表&amp;事项'!F20</f>
        <v>0</v>
      </c>
      <c r="N5" s="186"/>
      <c r="O5" s="186"/>
      <c r="P5" s="186"/>
      <c r="Q5" s="186"/>
      <c r="R5" s="276"/>
      <c r="S5" s="186"/>
      <c r="T5" s="186"/>
      <c r="U5" s="186"/>
      <c r="V5" s="205"/>
      <c r="W5" s="200"/>
      <c r="X5" s="200"/>
      <c r="Y5" s="176"/>
      <c r="Z5" s="212">
        <f>'管理组班表&amp;事项'!E22</f>
        <v>0</v>
      </c>
      <c r="AA5" s="213"/>
      <c r="AB5" s="104"/>
      <c r="AC5" s="105">
        <f>'管理组班表&amp;事项'!F22</f>
        <v>0</v>
      </c>
      <c r="AD5" s="213"/>
      <c r="AE5" s="104"/>
      <c r="AF5" s="104">
        <f>'管理组班表&amp;事项'!G22</f>
        <v>0</v>
      </c>
      <c r="AG5" s="213"/>
      <c r="AH5" s="213"/>
      <c r="AI5" s="182"/>
      <c r="AJ5" s="173"/>
      <c r="AK5" s="223"/>
      <c r="AL5" s="234" t="s">
        <v>142</v>
      </c>
      <c r="AM5" s="235"/>
      <c r="AN5" s="230"/>
      <c r="AO5" s="250" t="e">
        <f>AO3/AO4</f>
        <v>#DIV/0!</v>
      </c>
      <c r="AP5" s="250"/>
      <c r="AQ5" s="251"/>
    </row>
    <row r="6" s="88" customFormat="1" ht="72" customHeight="1" spans="1:43">
      <c r="A6" s="91"/>
      <c r="B6" s="91"/>
      <c r="C6" s="103">
        <f>'管理组班表&amp;事项'!B7</f>
        <v>0</v>
      </c>
      <c r="D6" s="104"/>
      <c r="E6" s="105"/>
      <c r="F6" s="106">
        <f>'管理组班表&amp;事项'!E7</f>
        <v>0</v>
      </c>
      <c r="G6" s="107"/>
      <c r="H6" s="107"/>
      <c r="I6" s="182"/>
      <c r="J6" s="173"/>
      <c r="K6" s="183"/>
      <c r="L6" s="184" t="s">
        <v>143</v>
      </c>
      <c r="M6" s="187"/>
      <c r="N6" s="187"/>
      <c r="O6" s="187"/>
      <c r="P6" s="187"/>
      <c r="Q6" s="187"/>
      <c r="R6" s="187"/>
      <c r="S6" s="187"/>
      <c r="T6" s="187"/>
      <c r="U6" s="187"/>
      <c r="V6" s="206"/>
      <c r="W6" s="200"/>
      <c r="X6" s="200"/>
      <c r="Y6" s="176"/>
      <c r="Z6" s="212">
        <f>'管理组班表&amp;事项'!E23</f>
        <v>0</v>
      </c>
      <c r="AA6" s="213"/>
      <c r="AB6" s="104"/>
      <c r="AC6" s="105">
        <f>'管理组班表&amp;事项'!F23</f>
        <v>0</v>
      </c>
      <c r="AD6" s="213"/>
      <c r="AE6" s="104"/>
      <c r="AF6" s="105">
        <f>'管理组班表&amp;事项'!G23</f>
        <v>0</v>
      </c>
      <c r="AG6" s="213"/>
      <c r="AH6" s="231"/>
      <c r="AI6" s="232"/>
      <c r="AJ6" s="173"/>
      <c r="AK6" s="223"/>
      <c r="AL6" s="234" t="s">
        <v>144</v>
      </c>
      <c r="AM6" s="235"/>
      <c r="AN6" s="230"/>
      <c r="AO6" s="250" t="e">
        <f>AO4/AO7</f>
        <v>#DIV/0!</v>
      </c>
      <c r="AP6" s="250"/>
      <c r="AQ6" s="251"/>
    </row>
    <row r="7" s="88" customFormat="1" ht="72" customHeight="1" spans="1:43">
      <c r="A7" s="91"/>
      <c r="B7" s="91"/>
      <c r="C7" s="103">
        <f>'管理组班表&amp;事项'!B8</f>
        <v>0</v>
      </c>
      <c r="D7" s="104"/>
      <c r="E7" s="105"/>
      <c r="F7" s="106">
        <f>'管理组班表&amp;事项'!E8</f>
        <v>0</v>
      </c>
      <c r="G7" s="107"/>
      <c r="H7" s="107"/>
      <c r="I7" s="182"/>
      <c r="J7" s="173"/>
      <c r="K7" s="183"/>
      <c r="L7" s="184" t="s">
        <v>145</v>
      </c>
      <c r="M7" s="188"/>
      <c r="N7" s="189"/>
      <c r="O7" s="189"/>
      <c r="P7" s="189"/>
      <c r="Q7" s="189"/>
      <c r="R7" s="189"/>
      <c r="S7" s="189"/>
      <c r="T7" s="189"/>
      <c r="U7" s="189"/>
      <c r="V7" s="207"/>
      <c r="W7" s="200"/>
      <c r="X7" s="200"/>
      <c r="Y7" s="176"/>
      <c r="Z7" s="215"/>
      <c r="AA7" s="216"/>
      <c r="AB7" s="217"/>
      <c r="AC7" s="216"/>
      <c r="AD7" s="216"/>
      <c r="AE7" s="217"/>
      <c r="AF7" s="216"/>
      <c r="AG7" s="216"/>
      <c r="AH7" s="237"/>
      <c r="AI7" s="233"/>
      <c r="AJ7" s="173"/>
      <c r="AK7" s="223"/>
      <c r="AL7" s="234" t="s">
        <v>146</v>
      </c>
      <c r="AM7" s="235"/>
      <c r="AN7" s="230"/>
      <c r="AO7" s="230">
        <f>SUM(AQ18:AQ53)</f>
        <v>0</v>
      </c>
      <c r="AP7" s="230"/>
      <c r="AQ7" s="252"/>
    </row>
    <row r="8" s="88" customFormat="1" ht="72" customHeight="1" spans="1:43">
      <c r="A8" s="91"/>
      <c r="B8" s="91"/>
      <c r="C8" s="108">
        <f>'管理组班表&amp;事项'!B9</f>
        <v>0</v>
      </c>
      <c r="D8" s="109"/>
      <c r="E8" s="110"/>
      <c r="F8" s="277">
        <f>'管理组班表&amp;事项'!E9</f>
        <v>0</v>
      </c>
      <c r="G8" s="113"/>
      <c r="H8" s="113"/>
      <c r="I8" s="182"/>
      <c r="J8" s="173"/>
      <c r="K8" s="190"/>
      <c r="L8" s="191"/>
      <c r="M8" s="192"/>
      <c r="N8" s="192"/>
      <c r="O8" s="192"/>
      <c r="P8" s="192"/>
      <c r="Q8" s="192"/>
      <c r="R8" s="192"/>
      <c r="S8" s="192"/>
      <c r="T8" s="192"/>
      <c r="U8" s="192"/>
      <c r="V8" s="208"/>
      <c r="W8" s="200"/>
      <c r="X8" s="200"/>
      <c r="Y8" s="176"/>
      <c r="Z8" s="218"/>
      <c r="AA8" s="219"/>
      <c r="AB8" s="220"/>
      <c r="AC8" s="219"/>
      <c r="AD8" s="219"/>
      <c r="AE8" s="220"/>
      <c r="AF8" s="219"/>
      <c r="AG8" s="219"/>
      <c r="AH8" s="238"/>
      <c r="AI8" s="233"/>
      <c r="AJ8" s="173"/>
      <c r="AK8" s="223"/>
      <c r="AL8" s="239" t="s">
        <v>147</v>
      </c>
      <c r="AM8" s="240"/>
      <c r="AN8" s="241"/>
      <c r="AO8" s="241">
        <f t="shared" si="0"/>
        <v>0</v>
      </c>
      <c r="AP8" s="241"/>
      <c r="AQ8" s="253"/>
    </row>
    <row r="9" s="88" customFormat="1" ht="30" customHeight="1" spans="1:43">
      <c r="A9" s="91"/>
      <c r="B9" s="91"/>
      <c r="C9" s="114"/>
      <c r="D9" s="114"/>
      <c r="E9" s="114"/>
      <c r="F9" s="278"/>
      <c r="G9" s="114"/>
      <c r="H9" s="193"/>
      <c r="I9" s="19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200"/>
      <c r="AC9" s="200"/>
      <c r="AD9" s="200"/>
      <c r="AE9" s="173"/>
      <c r="AF9" s="173"/>
      <c r="AG9" s="173"/>
      <c r="AH9" s="173"/>
      <c r="AI9" s="173"/>
      <c r="AJ9" s="173"/>
      <c r="AK9" s="173"/>
      <c r="AL9" s="173"/>
      <c r="AM9" s="173"/>
      <c r="AN9" s="232"/>
      <c r="AO9" s="232"/>
      <c r="AP9" s="232"/>
      <c r="AQ9" s="114"/>
    </row>
    <row r="10" s="88" customFormat="1" ht="37.5" hidden="1" spans="1:43">
      <c r="A10" s="91"/>
      <c r="B10" s="91"/>
      <c r="C10" s="114"/>
      <c r="D10" s="114"/>
      <c r="E10" s="114"/>
      <c r="F10" s="114"/>
      <c r="G10" s="114"/>
      <c r="H10" s="118"/>
      <c r="I10" s="118"/>
      <c r="J10" s="118"/>
      <c r="K10" s="194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4"/>
    </row>
    <row r="11" s="88" customFormat="1" ht="41" customHeight="1" spans="1:44">
      <c r="A11" s="119" t="s">
        <v>148</v>
      </c>
      <c r="B11" s="120"/>
      <c r="C11" s="121" t="s">
        <v>149</v>
      </c>
      <c r="D11" s="122"/>
      <c r="E11" s="122"/>
      <c r="F11" s="122"/>
      <c r="G11" s="122"/>
      <c r="H11" s="123"/>
      <c r="I11" s="123"/>
      <c r="J11" s="123"/>
      <c r="K11" s="123"/>
      <c r="L11" s="123"/>
      <c r="M11" s="123"/>
      <c r="N11" s="123">
        <f>TC预估!O7</f>
        <v>0</v>
      </c>
      <c r="O11" s="123">
        <f>TC预估!P7</f>
        <v>0</v>
      </c>
      <c r="P11" s="123">
        <f>TC预估!Q7</f>
        <v>0</v>
      </c>
      <c r="Q11" s="123">
        <f>TC预估!R7</f>
        <v>0</v>
      </c>
      <c r="R11" s="123">
        <f>TC预估!S7</f>
        <v>0</v>
      </c>
      <c r="S11" s="123">
        <f>TC预估!T7</f>
        <v>0</v>
      </c>
      <c r="T11" s="123">
        <f>TC预估!U7</f>
        <v>0</v>
      </c>
      <c r="U11" s="123">
        <f>TC预估!V7</f>
        <v>0</v>
      </c>
      <c r="V11" s="123">
        <f>TC预估!W7</f>
        <v>0</v>
      </c>
      <c r="W11" s="123">
        <f>TC预估!X7</f>
        <v>0</v>
      </c>
      <c r="X11" s="123">
        <f>TC预估!Y7</f>
        <v>0</v>
      </c>
      <c r="Y11" s="123">
        <f>TC预估!Z7</f>
        <v>0</v>
      </c>
      <c r="Z11" s="123">
        <f>TC预估!AA7</f>
        <v>0</v>
      </c>
      <c r="AA11" s="123">
        <f>TC预估!AB7</f>
        <v>0</v>
      </c>
      <c r="AB11" s="123">
        <f>TC预估!AC7</f>
        <v>0</v>
      </c>
      <c r="AC11" s="123">
        <f>TC预估!AD7</f>
        <v>0</v>
      </c>
      <c r="AD11" s="123">
        <f>TC预估!AE7</f>
        <v>0</v>
      </c>
      <c r="AE11" s="123">
        <f>TC预估!AF7</f>
        <v>0</v>
      </c>
      <c r="AF11" s="123">
        <f>TC预估!AG7</f>
        <v>0</v>
      </c>
      <c r="AG11" s="123">
        <f>TC预估!AH7</f>
        <v>0</v>
      </c>
      <c r="AH11" s="123">
        <f>TC预估!AI7</f>
        <v>0</v>
      </c>
      <c r="AI11" s="123">
        <f>TC预估!AJ7</f>
        <v>0</v>
      </c>
      <c r="AJ11" s="123">
        <f>TC预估!AK7</f>
        <v>0</v>
      </c>
      <c r="AK11" s="123">
        <f>TC预估!AL7</f>
        <v>0</v>
      </c>
      <c r="AL11" s="123">
        <f>TC预估!AM7</f>
        <v>0</v>
      </c>
      <c r="AM11" s="123"/>
      <c r="AN11" s="123"/>
      <c r="AO11" s="123"/>
      <c r="AP11" s="123"/>
      <c r="AQ11" s="254">
        <f t="shared" ref="AQ11:AQ16" si="1">SUM(H11:AP11)</f>
        <v>0</v>
      </c>
      <c r="AR11" s="255"/>
    </row>
    <row r="12" s="88" customFormat="1" ht="41" customHeight="1" spans="1:44">
      <c r="A12" s="119"/>
      <c r="B12" s="120"/>
      <c r="C12" s="124" t="s">
        <v>150</v>
      </c>
      <c r="D12" s="125"/>
      <c r="E12" s="125"/>
      <c r="F12" s="125"/>
      <c r="G12" s="125"/>
      <c r="H12" s="126"/>
      <c r="I12" s="126"/>
      <c r="J12" s="126"/>
      <c r="K12" s="126"/>
      <c r="L12" s="126"/>
      <c r="M12" s="126"/>
      <c r="N12" s="126">
        <f>TC预估!O16</f>
        <v>0</v>
      </c>
      <c r="O12" s="126">
        <f>TC预估!P16</f>
        <v>0</v>
      </c>
      <c r="P12" s="126">
        <f>TC预估!Q16</f>
        <v>0</v>
      </c>
      <c r="Q12" s="126">
        <f>TC预估!R16</f>
        <v>0</v>
      </c>
      <c r="R12" s="126">
        <f>TC预估!S16</f>
        <v>0</v>
      </c>
      <c r="S12" s="126">
        <f>TC预估!T16</f>
        <v>0</v>
      </c>
      <c r="T12" s="126">
        <f>TC预估!U16</f>
        <v>0</v>
      </c>
      <c r="U12" s="126">
        <f>TC预估!V16</f>
        <v>0</v>
      </c>
      <c r="V12" s="126">
        <f>TC预估!W16</f>
        <v>0</v>
      </c>
      <c r="W12" s="126">
        <f>TC预估!X16</f>
        <v>0</v>
      </c>
      <c r="X12" s="126">
        <f>TC预估!Y16</f>
        <v>0</v>
      </c>
      <c r="Y12" s="126">
        <f>TC预估!Z16</f>
        <v>0</v>
      </c>
      <c r="Z12" s="126">
        <f>TC预估!AA16</f>
        <v>0</v>
      </c>
      <c r="AA12" s="126">
        <f>TC预估!AB16</f>
        <v>0</v>
      </c>
      <c r="AB12" s="126">
        <f>TC预估!AC16</f>
        <v>0</v>
      </c>
      <c r="AC12" s="126">
        <f>TC预估!AD16</f>
        <v>0</v>
      </c>
      <c r="AD12" s="126">
        <f>TC预估!AE16</f>
        <v>0</v>
      </c>
      <c r="AE12" s="126">
        <f>TC预估!AF16</f>
        <v>0</v>
      </c>
      <c r="AF12" s="126">
        <f>TC预估!AG16</f>
        <v>0</v>
      </c>
      <c r="AG12" s="126">
        <f>TC预估!AH16</f>
        <v>0</v>
      </c>
      <c r="AH12" s="126">
        <f>TC预估!AI16</f>
        <v>0</v>
      </c>
      <c r="AI12" s="126">
        <f>TC预估!AJ16</f>
        <v>0</v>
      </c>
      <c r="AJ12" s="126">
        <f>TC预估!AK16</f>
        <v>0</v>
      </c>
      <c r="AK12" s="126">
        <f>TC预估!AL16</f>
        <v>0</v>
      </c>
      <c r="AL12" s="126">
        <f>TC预估!AM16</f>
        <v>0</v>
      </c>
      <c r="AM12" s="126"/>
      <c r="AN12" s="126"/>
      <c r="AO12" s="126"/>
      <c r="AP12" s="126"/>
      <c r="AQ12" s="256">
        <f t="shared" si="1"/>
        <v>0</v>
      </c>
      <c r="AR12" s="255"/>
    </row>
    <row r="13" s="88" customFormat="1" ht="41" customHeight="1" spans="1:44">
      <c r="A13" s="119" t="s">
        <v>151</v>
      </c>
      <c r="B13" s="127"/>
      <c r="C13" s="128" t="s">
        <v>152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256"/>
      <c r="AR13" s="255"/>
    </row>
    <row r="14" s="88" customFormat="1" ht="41" customHeight="1" spans="1:44">
      <c r="A14" s="119"/>
      <c r="B14" s="127"/>
      <c r="C14" s="130" t="s">
        <v>153</v>
      </c>
      <c r="D14" s="131"/>
      <c r="E14" s="131"/>
      <c r="F14" s="131"/>
      <c r="G14" s="131"/>
      <c r="H14" s="132">
        <f>IFERROR(LOOKUP(H12,工时配置!$B$4:$C$12),0)+工时配置!R21</f>
        <v>0</v>
      </c>
      <c r="I14" s="132">
        <f>IFERROR(LOOKUP(I12,工时配置!$B$4:$C$12),0)+工时配置!S21</f>
        <v>0</v>
      </c>
      <c r="J14" s="132">
        <f>IFERROR(LOOKUP(J12,工时配置!$B$4:$C$12),0)+工时配置!T21</f>
        <v>0</v>
      </c>
      <c r="K14" s="132">
        <f>IFERROR(LOOKUP(K12,工时配置!$B$4:$C$12),0)+工时配置!U21</f>
        <v>0</v>
      </c>
      <c r="L14" s="132">
        <f>IFERROR(LOOKUP(L12,工时配置!$B$4:$C$12),0)+工时配置!V21</f>
        <v>0</v>
      </c>
      <c r="M14" s="132">
        <f>IFERROR(LOOKUP(M12,工时配置!$B$4:$C$12),0)+工时配置!W21</f>
        <v>0</v>
      </c>
      <c r="N14" s="132">
        <f>IFERROR(LOOKUP(N12,工时配置!$B$4:$C$12),0)+工时配置!X21</f>
        <v>0</v>
      </c>
      <c r="O14" s="132">
        <f>IFERROR(LOOKUP(O12,工时配置!$B$4:$C$12),0)+工时配置!Y21</f>
        <v>0</v>
      </c>
      <c r="P14" s="132">
        <f>IFERROR(LOOKUP(P12,工时配置!$B$4:$C$12),0)+工时配置!Z21</f>
        <v>0</v>
      </c>
      <c r="Q14" s="132">
        <f>IFERROR(LOOKUP(Q12,工时配置!$B$4:$C$12),0)+工时配置!AA21</f>
        <v>0</v>
      </c>
      <c r="R14" s="132">
        <f>IFERROR(LOOKUP(R12,工时配置!$B$4:$C$12),0)+工时配置!AB21</f>
        <v>0</v>
      </c>
      <c r="S14" s="132">
        <f>IFERROR(LOOKUP(S12,工时配置!$B$4:$C$12),0)+工时配置!AC21</f>
        <v>0</v>
      </c>
      <c r="T14" s="132">
        <f>IFERROR(LOOKUP(T12,工时配置!$B$4:$C$12),0)+工时配置!AD21</f>
        <v>0</v>
      </c>
      <c r="U14" s="132">
        <f>IFERROR(LOOKUP(U12,工时配置!$B$4:$C$12),0)+工时配置!AE21</f>
        <v>0</v>
      </c>
      <c r="V14" s="132">
        <f>IFERROR(LOOKUP(V12,工时配置!$B$4:$C$12),0)+工时配置!AF21</f>
        <v>0</v>
      </c>
      <c r="W14" s="132">
        <f>IFERROR(LOOKUP(W12,工时配置!$B$4:$C$12),0)+工时配置!AG21</f>
        <v>0</v>
      </c>
      <c r="X14" s="132">
        <f>IFERROR(LOOKUP(X12,工时配置!$B$4:$C$12),0)+工时配置!AH21</f>
        <v>0</v>
      </c>
      <c r="Y14" s="132">
        <f>IFERROR(LOOKUP(Y12,工时配置!$B$4:$C$12),0)+工时配置!AI21</f>
        <v>0</v>
      </c>
      <c r="Z14" s="132">
        <f>IFERROR(LOOKUP(Z12,工时配置!$B$4:$C$12),0)+工时配置!AJ21</f>
        <v>0</v>
      </c>
      <c r="AA14" s="132">
        <f>IFERROR(LOOKUP(AA12,工时配置!$B$4:$C$12),0)+工时配置!AK21</f>
        <v>0</v>
      </c>
      <c r="AB14" s="132">
        <f>IFERROR(LOOKUP(AB12,工时配置!$B$4:$C$12),0)+工时配置!AL21</f>
        <v>0</v>
      </c>
      <c r="AC14" s="132">
        <f>IFERROR(LOOKUP(AC12,工时配置!$B$4:$C$12),0)+工时配置!AM21</f>
        <v>0</v>
      </c>
      <c r="AD14" s="132">
        <f>IFERROR(LOOKUP(AD12,工时配置!$B$4:$C$12),0)+工时配置!AN21</f>
        <v>0</v>
      </c>
      <c r="AE14" s="132">
        <f>IFERROR(LOOKUP(AE12,工时配置!$B$4:$C$12),0)+工时配置!AO21</f>
        <v>0</v>
      </c>
      <c r="AF14" s="132">
        <f>IFERROR(LOOKUP(AF12,工时配置!$B$4:$C$12),0)+工时配置!AP21</f>
        <v>0</v>
      </c>
      <c r="AG14" s="132">
        <f>IFERROR(LOOKUP(AG12,工时配置!$B$4:$C$12),0)+工时配置!AQ21</f>
        <v>0</v>
      </c>
      <c r="AH14" s="132">
        <f>IFERROR(LOOKUP(AH12,工时配置!$B$4:$C$12),0)+工时配置!AR21</f>
        <v>0</v>
      </c>
      <c r="AI14" s="132">
        <f>IFERROR(LOOKUP(AI12,工时配置!$B$4:$C$12),0)+工时配置!AS21</f>
        <v>0</v>
      </c>
      <c r="AJ14" s="132">
        <f>IFERROR(LOOKUP(AJ12,工时配置!$B$4:$C$12),0)+工时配置!AT21</f>
        <v>0</v>
      </c>
      <c r="AK14" s="132">
        <f>IFERROR(LOOKUP(AK12,工时配置!$B$4:$C$12),0)+工时配置!AU21</f>
        <v>0</v>
      </c>
      <c r="AL14" s="132">
        <f>IFERROR(LOOKUP(AL12,工时配置!$B$4:$C$12),0)+工时配置!AV21</f>
        <v>0</v>
      </c>
      <c r="AM14" s="132">
        <f>IFERROR(LOOKUP(AM12,工时配置!$B$4:$C$12),0)+工时配置!AW21</f>
        <v>0</v>
      </c>
      <c r="AN14" s="132"/>
      <c r="AO14" s="132"/>
      <c r="AP14" s="132"/>
      <c r="AQ14" s="257">
        <f t="shared" si="1"/>
        <v>0</v>
      </c>
      <c r="AR14" s="255"/>
    </row>
    <row r="15" s="88" customFormat="1" ht="41" customHeight="1" spans="1:44">
      <c r="A15" s="119" t="s">
        <v>93</v>
      </c>
      <c r="B15" s="133"/>
      <c r="C15" s="134" t="s">
        <v>154</v>
      </c>
      <c r="D15" s="135"/>
      <c r="E15" s="135"/>
      <c r="F15" s="135"/>
      <c r="G15" s="135"/>
      <c r="H15" s="136">
        <f t="shared" ref="H15:AM15" si="2">COUNT(H18:H53)/2</f>
        <v>0</v>
      </c>
      <c r="I15" s="136">
        <f t="shared" si="2"/>
        <v>0</v>
      </c>
      <c r="J15" s="136">
        <f t="shared" si="2"/>
        <v>0</v>
      </c>
      <c r="K15" s="136">
        <f t="shared" si="2"/>
        <v>0</v>
      </c>
      <c r="L15" s="136">
        <f t="shared" si="2"/>
        <v>0</v>
      </c>
      <c r="M15" s="136">
        <f t="shared" si="2"/>
        <v>0</v>
      </c>
      <c r="N15" s="136">
        <f t="shared" si="2"/>
        <v>0</v>
      </c>
      <c r="O15" s="136">
        <f t="shared" si="2"/>
        <v>0</v>
      </c>
      <c r="P15" s="136">
        <f t="shared" si="2"/>
        <v>0</v>
      </c>
      <c r="Q15" s="136">
        <f t="shared" si="2"/>
        <v>0</v>
      </c>
      <c r="R15" s="136">
        <f t="shared" si="2"/>
        <v>0</v>
      </c>
      <c r="S15" s="136">
        <f t="shared" si="2"/>
        <v>0</v>
      </c>
      <c r="T15" s="136">
        <f t="shared" si="2"/>
        <v>0</v>
      </c>
      <c r="U15" s="136">
        <f t="shared" si="2"/>
        <v>0</v>
      </c>
      <c r="V15" s="136">
        <f t="shared" si="2"/>
        <v>0</v>
      </c>
      <c r="W15" s="136">
        <f t="shared" si="2"/>
        <v>0</v>
      </c>
      <c r="X15" s="136">
        <f t="shared" si="2"/>
        <v>0</v>
      </c>
      <c r="Y15" s="136">
        <f t="shared" si="2"/>
        <v>0</v>
      </c>
      <c r="Z15" s="136">
        <f t="shared" si="2"/>
        <v>0</v>
      </c>
      <c r="AA15" s="136">
        <f t="shared" si="2"/>
        <v>0</v>
      </c>
      <c r="AB15" s="136">
        <f t="shared" si="2"/>
        <v>0</v>
      </c>
      <c r="AC15" s="136">
        <f t="shared" si="2"/>
        <v>0</v>
      </c>
      <c r="AD15" s="136">
        <f t="shared" si="2"/>
        <v>0</v>
      </c>
      <c r="AE15" s="136">
        <f t="shared" si="2"/>
        <v>0</v>
      </c>
      <c r="AF15" s="136">
        <f t="shared" si="2"/>
        <v>0</v>
      </c>
      <c r="AG15" s="136">
        <f t="shared" si="2"/>
        <v>0</v>
      </c>
      <c r="AH15" s="136">
        <f t="shared" si="2"/>
        <v>0</v>
      </c>
      <c r="AI15" s="136">
        <f t="shared" si="2"/>
        <v>0</v>
      </c>
      <c r="AJ15" s="136">
        <f t="shared" si="2"/>
        <v>0</v>
      </c>
      <c r="AK15" s="136">
        <f t="shared" si="2"/>
        <v>0</v>
      </c>
      <c r="AL15" s="136">
        <f t="shared" si="2"/>
        <v>0</v>
      </c>
      <c r="AM15" s="136">
        <f t="shared" si="2"/>
        <v>0</v>
      </c>
      <c r="AN15" s="242"/>
      <c r="AO15" s="242"/>
      <c r="AP15" s="258"/>
      <c r="AQ15" s="257">
        <f t="shared" si="1"/>
        <v>0</v>
      </c>
      <c r="AR15" s="255"/>
    </row>
    <row r="16" s="88" customFormat="1" ht="41" customHeight="1" spans="1:44">
      <c r="A16" s="119"/>
      <c r="B16" s="133"/>
      <c r="C16" s="137" t="s">
        <v>155</v>
      </c>
      <c r="D16" s="138"/>
      <c r="E16" s="138"/>
      <c r="F16" s="138"/>
      <c r="G16" s="138"/>
      <c r="H16" s="139">
        <f t="shared" ref="H16:AM16" si="3">H15-H14</f>
        <v>0</v>
      </c>
      <c r="I16" s="139">
        <f t="shared" si="3"/>
        <v>0</v>
      </c>
      <c r="J16" s="139">
        <f t="shared" si="3"/>
        <v>0</v>
      </c>
      <c r="K16" s="139">
        <f t="shared" si="3"/>
        <v>0</v>
      </c>
      <c r="L16" s="139">
        <f t="shared" si="3"/>
        <v>0</v>
      </c>
      <c r="M16" s="139">
        <f t="shared" si="3"/>
        <v>0</v>
      </c>
      <c r="N16" s="139">
        <f t="shared" si="3"/>
        <v>0</v>
      </c>
      <c r="O16" s="139">
        <f t="shared" si="3"/>
        <v>0</v>
      </c>
      <c r="P16" s="139">
        <f t="shared" si="3"/>
        <v>0</v>
      </c>
      <c r="Q16" s="139">
        <f t="shared" si="3"/>
        <v>0</v>
      </c>
      <c r="R16" s="139">
        <f t="shared" si="3"/>
        <v>0</v>
      </c>
      <c r="S16" s="139">
        <f t="shared" si="3"/>
        <v>0</v>
      </c>
      <c r="T16" s="139">
        <f t="shared" si="3"/>
        <v>0</v>
      </c>
      <c r="U16" s="139">
        <f t="shared" si="3"/>
        <v>0</v>
      </c>
      <c r="V16" s="139">
        <f t="shared" si="3"/>
        <v>0</v>
      </c>
      <c r="W16" s="139">
        <f t="shared" si="3"/>
        <v>0</v>
      </c>
      <c r="X16" s="139">
        <f t="shared" si="3"/>
        <v>0</v>
      </c>
      <c r="Y16" s="139">
        <f t="shared" si="3"/>
        <v>0</v>
      </c>
      <c r="Z16" s="139">
        <f t="shared" si="3"/>
        <v>0</v>
      </c>
      <c r="AA16" s="139">
        <f t="shared" si="3"/>
        <v>0</v>
      </c>
      <c r="AB16" s="139">
        <f t="shared" si="3"/>
        <v>0</v>
      </c>
      <c r="AC16" s="139">
        <f t="shared" si="3"/>
        <v>0</v>
      </c>
      <c r="AD16" s="139">
        <f t="shared" si="3"/>
        <v>0</v>
      </c>
      <c r="AE16" s="139">
        <f t="shared" si="3"/>
        <v>0</v>
      </c>
      <c r="AF16" s="139">
        <f t="shared" si="3"/>
        <v>0</v>
      </c>
      <c r="AG16" s="139">
        <f t="shared" si="3"/>
        <v>0</v>
      </c>
      <c r="AH16" s="139">
        <f t="shared" si="3"/>
        <v>0</v>
      </c>
      <c r="AI16" s="139">
        <f t="shared" si="3"/>
        <v>0</v>
      </c>
      <c r="AJ16" s="139">
        <f t="shared" si="3"/>
        <v>0</v>
      </c>
      <c r="AK16" s="139">
        <f t="shared" si="3"/>
        <v>0</v>
      </c>
      <c r="AL16" s="139">
        <f t="shared" si="3"/>
        <v>0</v>
      </c>
      <c r="AM16" s="139">
        <f t="shared" si="3"/>
        <v>0</v>
      </c>
      <c r="AN16" s="243"/>
      <c r="AO16" s="139"/>
      <c r="AP16" s="139"/>
      <c r="AQ16" s="259">
        <f t="shared" si="1"/>
        <v>0</v>
      </c>
      <c r="AR16" s="255"/>
    </row>
    <row r="17" s="88" customFormat="1" ht="72" customHeight="1" spans="1:44">
      <c r="A17" s="140" t="s">
        <v>156</v>
      </c>
      <c r="B17" s="140"/>
      <c r="C17" s="141" t="s">
        <v>99</v>
      </c>
      <c r="D17" s="142"/>
      <c r="E17" s="143"/>
      <c r="F17" s="144" t="s">
        <v>157</v>
      </c>
      <c r="G17" s="145"/>
      <c r="H17" s="146">
        <v>7</v>
      </c>
      <c r="I17" s="146" t="s">
        <v>158</v>
      </c>
      <c r="J17" s="146">
        <v>8</v>
      </c>
      <c r="K17" s="146" t="s">
        <v>65</v>
      </c>
      <c r="L17" s="146">
        <v>9</v>
      </c>
      <c r="M17" s="146" t="s">
        <v>66</v>
      </c>
      <c r="N17" s="146">
        <v>10</v>
      </c>
      <c r="O17" s="146" t="s">
        <v>67</v>
      </c>
      <c r="P17" s="146">
        <v>11</v>
      </c>
      <c r="Q17" s="146" t="s">
        <v>68</v>
      </c>
      <c r="R17" s="146">
        <v>12</v>
      </c>
      <c r="S17" s="146" t="s">
        <v>69</v>
      </c>
      <c r="T17" s="146">
        <v>13</v>
      </c>
      <c r="U17" s="146" t="s">
        <v>70</v>
      </c>
      <c r="V17" s="146">
        <v>14</v>
      </c>
      <c r="W17" s="146" t="s">
        <v>71</v>
      </c>
      <c r="X17" s="146">
        <v>15</v>
      </c>
      <c r="Y17" s="146" t="s">
        <v>72</v>
      </c>
      <c r="Z17" s="146">
        <v>16</v>
      </c>
      <c r="AA17" s="146" t="s">
        <v>73</v>
      </c>
      <c r="AB17" s="146">
        <v>17</v>
      </c>
      <c r="AC17" s="146" t="s">
        <v>74</v>
      </c>
      <c r="AD17" s="146">
        <v>18</v>
      </c>
      <c r="AE17" s="146" t="s">
        <v>75</v>
      </c>
      <c r="AF17" s="146">
        <v>19</v>
      </c>
      <c r="AG17" s="146" t="s">
        <v>76</v>
      </c>
      <c r="AH17" s="146">
        <v>20</v>
      </c>
      <c r="AI17" s="146" t="s">
        <v>77</v>
      </c>
      <c r="AJ17" s="146">
        <v>21</v>
      </c>
      <c r="AK17" s="146" t="s">
        <v>78</v>
      </c>
      <c r="AL17" s="146">
        <v>22</v>
      </c>
      <c r="AM17" s="146" t="s">
        <v>79</v>
      </c>
      <c r="AN17" s="146">
        <v>23</v>
      </c>
      <c r="AO17" s="146" t="s">
        <v>80</v>
      </c>
      <c r="AP17" s="146">
        <v>24</v>
      </c>
      <c r="AQ17" s="260" t="s">
        <v>159</v>
      </c>
      <c r="AR17" s="255"/>
    </row>
    <row r="18" s="88" customFormat="1" ht="60" customHeight="1" spans="1:44">
      <c r="A18" s="147" t="str">
        <f>IFERROR(VLOOKUP(C18,排班请求!$B:$R,6,FALSE)&amp;"-"&amp;VLOOKUP(C18,排班请求!$B:$R,7,FALSE),"")</f>
        <v/>
      </c>
      <c r="B18" s="147"/>
      <c r="C18" s="148"/>
      <c r="D18" s="149"/>
      <c r="E18" s="149"/>
      <c r="F18" s="150"/>
      <c r="G18" s="151"/>
      <c r="H18" s="152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261"/>
      <c r="AQ18" s="262">
        <f t="shared" ref="AQ18:AQ22" si="4">COUNT(H18:AP18)/2</f>
        <v>0</v>
      </c>
      <c r="AR18" s="255"/>
    </row>
    <row r="19" s="88" customFormat="1" ht="60" customHeight="1" spans="1:44">
      <c r="A19" s="147"/>
      <c r="B19" s="147"/>
      <c r="C19" s="153"/>
      <c r="D19" s="154"/>
      <c r="E19" s="154"/>
      <c r="F19" s="155"/>
      <c r="G19" s="156"/>
      <c r="H19" s="157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263"/>
      <c r="AQ19" s="214"/>
      <c r="AR19" s="255"/>
    </row>
    <row r="20" s="88" customFormat="1" ht="60" customHeight="1" spans="1:44">
      <c r="A20" s="147" t="str">
        <f>IFERROR(VLOOKUP(C20,排班请求!$B:$R,6,FALSE)&amp;"-"&amp;VLOOKUP(C20,排班请求!$B:$R,7,FALSE),"")</f>
        <v/>
      </c>
      <c r="B20" s="147"/>
      <c r="C20" s="148"/>
      <c r="D20" s="149"/>
      <c r="E20" s="149"/>
      <c r="F20" s="155"/>
      <c r="G20" s="155"/>
      <c r="H20" s="152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261"/>
      <c r="AQ20" s="262">
        <f t="shared" si="4"/>
        <v>0</v>
      </c>
      <c r="AR20" s="255"/>
    </row>
    <row r="21" s="88" customFormat="1" ht="60" customHeight="1" spans="1:44">
      <c r="A21" s="147"/>
      <c r="B21" s="147"/>
      <c r="C21" s="153"/>
      <c r="D21" s="154"/>
      <c r="E21" s="154"/>
      <c r="F21" s="155"/>
      <c r="G21" s="155"/>
      <c r="H21" s="157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196"/>
      <c r="AO21" s="196"/>
      <c r="AP21" s="263"/>
      <c r="AQ21" s="214"/>
      <c r="AR21" s="255"/>
    </row>
    <row r="22" s="88" customFormat="1" ht="60" customHeight="1" spans="1:44">
      <c r="A22" s="147" t="str">
        <f>IFERROR(VLOOKUP(C22,排班请求!$B:$R,6,FALSE)&amp;"-"&amp;VLOOKUP(C22,排班请求!$B:$R,7,FALSE),"")</f>
        <v/>
      </c>
      <c r="B22" s="147"/>
      <c r="C22" s="148"/>
      <c r="D22" s="149"/>
      <c r="E22" s="149"/>
      <c r="F22" s="155"/>
      <c r="G22" s="155"/>
      <c r="H22" s="152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261"/>
      <c r="AQ22" s="262">
        <f t="shared" si="4"/>
        <v>0</v>
      </c>
      <c r="AR22" s="255"/>
    </row>
    <row r="23" s="88" customFormat="1" ht="60" customHeight="1" spans="1:44">
      <c r="A23" s="147"/>
      <c r="B23" s="147"/>
      <c r="C23" s="153"/>
      <c r="D23" s="154"/>
      <c r="E23" s="154"/>
      <c r="F23" s="155"/>
      <c r="G23" s="155"/>
      <c r="H23" s="157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263"/>
      <c r="AQ23" s="214"/>
      <c r="AR23" s="255"/>
    </row>
    <row r="24" s="88" customFormat="1" ht="60" customHeight="1" spans="1:44">
      <c r="A24" s="147" t="str">
        <f>IFERROR(VLOOKUP(C24,排班请求!$B:$R,6,FALSE)&amp;"-"&amp;VLOOKUP(C24,排班请求!$B:$R,7,FALSE),"")</f>
        <v/>
      </c>
      <c r="B24" s="147"/>
      <c r="C24" s="148"/>
      <c r="D24" s="149"/>
      <c r="E24" s="149"/>
      <c r="F24" s="155"/>
      <c r="G24" s="155"/>
      <c r="H24" s="152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261"/>
      <c r="AQ24" s="262">
        <f t="shared" ref="AQ24:AQ28" si="5">COUNT(H24:AP24)/2</f>
        <v>0</v>
      </c>
      <c r="AR24" s="255"/>
    </row>
    <row r="25" s="88" customFormat="1" ht="60" customHeight="1" spans="1:44">
      <c r="A25" s="147"/>
      <c r="B25" s="147"/>
      <c r="C25" s="153"/>
      <c r="D25" s="154"/>
      <c r="E25" s="154"/>
      <c r="F25" s="155"/>
      <c r="G25" s="155"/>
      <c r="H25" s="157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263"/>
      <c r="AQ25" s="214"/>
      <c r="AR25" s="255"/>
    </row>
    <row r="26" s="88" customFormat="1" ht="60" customHeight="1" spans="1:44">
      <c r="A26" s="147" t="str">
        <f>IFERROR(VLOOKUP(C26,排班请求!$B:$R,6,FALSE)&amp;"-"&amp;VLOOKUP(C26,排班请求!$B:$R,7,FALSE),"")</f>
        <v/>
      </c>
      <c r="B26" s="147"/>
      <c r="C26" s="148"/>
      <c r="D26" s="149"/>
      <c r="E26" s="149"/>
      <c r="F26" s="155"/>
      <c r="G26" s="155"/>
      <c r="H26" s="152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261"/>
      <c r="AQ26" s="262">
        <f t="shared" si="5"/>
        <v>0</v>
      </c>
      <c r="AR26" s="255"/>
    </row>
    <row r="27" s="88" customFormat="1" ht="60" customHeight="1" spans="1:44">
      <c r="A27" s="147"/>
      <c r="B27" s="147"/>
      <c r="C27" s="153"/>
      <c r="D27" s="154"/>
      <c r="E27" s="154"/>
      <c r="F27" s="155"/>
      <c r="G27" s="155"/>
      <c r="H27" s="157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263"/>
      <c r="AQ27" s="214"/>
      <c r="AR27" s="255"/>
    </row>
    <row r="28" s="88" customFormat="1" ht="60" customHeight="1" spans="1:44">
      <c r="A28" s="147" t="str">
        <f>IFERROR(VLOOKUP(C28,排班请求!$B:$R,6,FALSE)&amp;"-"&amp;VLOOKUP(C28,排班请求!$B:$R,7,FALSE),"")</f>
        <v/>
      </c>
      <c r="B28" s="147"/>
      <c r="C28" s="148"/>
      <c r="D28" s="149"/>
      <c r="E28" s="149"/>
      <c r="F28" s="155"/>
      <c r="G28" s="155"/>
      <c r="H28" s="152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261"/>
      <c r="AQ28" s="262">
        <f t="shared" si="5"/>
        <v>0</v>
      </c>
      <c r="AR28" s="255"/>
    </row>
    <row r="29" s="88" customFormat="1" ht="60" customHeight="1" spans="1:44">
      <c r="A29" s="147"/>
      <c r="B29" s="147"/>
      <c r="C29" s="153"/>
      <c r="D29" s="154"/>
      <c r="E29" s="154"/>
      <c r="F29" s="155"/>
      <c r="G29" s="155"/>
      <c r="H29" s="157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263"/>
      <c r="AQ29" s="214"/>
      <c r="AR29" s="255"/>
    </row>
    <row r="30" s="88" customFormat="1" ht="60" customHeight="1" spans="1:44">
      <c r="A30" s="147" t="str">
        <f>IFERROR(VLOOKUP(C30,排班请求!$B:$R,6,FALSE)&amp;"-"&amp;VLOOKUP(C30,排班请求!$B:$R,7,FALSE),"")</f>
        <v/>
      </c>
      <c r="B30" s="147"/>
      <c r="C30" s="148"/>
      <c r="D30" s="149"/>
      <c r="E30" s="149"/>
      <c r="F30" s="155"/>
      <c r="G30" s="155"/>
      <c r="H30" s="152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261"/>
      <c r="AQ30" s="262">
        <f t="shared" ref="AQ30:AQ34" si="6">COUNT(H30:AP30)/2</f>
        <v>0</v>
      </c>
      <c r="AR30" s="255"/>
    </row>
    <row r="31" s="88" customFormat="1" ht="60" customHeight="1" spans="1:44">
      <c r="A31" s="147"/>
      <c r="B31" s="147"/>
      <c r="C31" s="153"/>
      <c r="D31" s="154"/>
      <c r="E31" s="154"/>
      <c r="F31" s="155"/>
      <c r="G31" s="155"/>
      <c r="H31" s="157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263"/>
      <c r="AQ31" s="214"/>
      <c r="AR31" s="255"/>
    </row>
    <row r="32" s="88" customFormat="1" ht="60" customHeight="1" spans="1:44">
      <c r="A32" s="147" t="str">
        <f>IFERROR(VLOOKUP(C32,排班请求!$B:$R,6,FALSE)&amp;"-"&amp;VLOOKUP(C32,排班请求!$B:$R,7,FALSE),"")</f>
        <v/>
      </c>
      <c r="B32" s="147"/>
      <c r="C32" s="148"/>
      <c r="D32" s="149"/>
      <c r="E32" s="149"/>
      <c r="F32" s="155"/>
      <c r="G32" s="155"/>
      <c r="H32" s="152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261"/>
      <c r="AQ32" s="262">
        <f t="shared" si="6"/>
        <v>0</v>
      </c>
      <c r="AR32" s="255"/>
    </row>
    <row r="33" s="88" customFormat="1" ht="60" customHeight="1" spans="1:44">
      <c r="A33" s="147"/>
      <c r="B33" s="147"/>
      <c r="C33" s="153"/>
      <c r="D33" s="154"/>
      <c r="E33" s="154"/>
      <c r="F33" s="155"/>
      <c r="G33" s="155"/>
      <c r="H33" s="157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263"/>
      <c r="AQ33" s="214"/>
      <c r="AR33" s="255"/>
    </row>
    <row r="34" s="88" customFormat="1" ht="60" customHeight="1" spans="1:44">
      <c r="A34" s="147" t="str">
        <f>IFERROR(VLOOKUP(C34,排班请求!$B:$R,6,FALSE)&amp;"-"&amp;VLOOKUP(C34,排班请求!$B:$R,7,FALSE),"")</f>
        <v/>
      </c>
      <c r="B34" s="147"/>
      <c r="C34" s="148"/>
      <c r="D34" s="149"/>
      <c r="E34" s="149"/>
      <c r="F34" s="155"/>
      <c r="G34" s="155"/>
      <c r="H34" s="152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261"/>
      <c r="AQ34" s="262">
        <f t="shared" si="6"/>
        <v>0</v>
      </c>
      <c r="AR34" s="255"/>
    </row>
    <row r="35" s="88" customFormat="1" ht="60" customHeight="1" spans="1:44">
      <c r="A35" s="147"/>
      <c r="B35" s="147"/>
      <c r="C35" s="153"/>
      <c r="D35" s="154"/>
      <c r="E35" s="154"/>
      <c r="F35" s="155"/>
      <c r="G35" s="155"/>
      <c r="H35" s="157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263"/>
      <c r="AQ35" s="214"/>
      <c r="AR35" s="255"/>
    </row>
    <row r="36" s="88" customFormat="1" ht="60" customHeight="1" spans="1:44">
      <c r="A36" s="147" t="str">
        <f>IFERROR(VLOOKUP(C36,排班请求!$B:$R,6,FALSE)&amp;"-"&amp;VLOOKUP(C36,排班请求!$B:$R,7,FALSE),"")</f>
        <v/>
      </c>
      <c r="B36" s="147"/>
      <c r="C36" s="148"/>
      <c r="D36" s="149"/>
      <c r="E36" s="149"/>
      <c r="F36" s="155"/>
      <c r="G36" s="155"/>
      <c r="H36" s="152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261"/>
      <c r="AQ36" s="262">
        <f t="shared" ref="AQ36:AQ40" si="7">COUNT(H36:AP36)/2</f>
        <v>0</v>
      </c>
      <c r="AR36" s="255"/>
    </row>
    <row r="37" s="88" customFormat="1" ht="60" customHeight="1" spans="1:44">
      <c r="A37" s="147"/>
      <c r="B37" s="147"/>
      <c r="C37" s="153"/>
      <c r="D37" s="154"/>
      <c r="E37" s="154"/>
      <c r="F37" s="155"/>
      <c r="G37" s="155"/>
      <c r="H37" s="157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263"/>
      <c r="AQ37" s="214"/>
      <c r="AR37" s="255"/>
    </row>
    <row r="38" s="88" customFormat="1" ht="60" customHeight="1" spans="1:44">
      <c r="A38" s="147" t="str">
        <f>IFERROR(VLOOKUP(C38,排班请求!$B:$R,6,FALSE)&amp;"-"&amp;VLOOKUP(C38,排班请求!$B:$R,7,FALSE),"")</f>
        <v/>
      </c>
      <c r="B38" s="147"/>
      <c r="C38" s="148"/>
      <c r="D38" s="149"/>
      <c r="E38" s="149"/>
      <c r="F38" s="155"/>
      <c r="G38" s="155"/>
      <c r="H38" s="152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261"/>
      <c r="AQ38" s="262">
        <f t="shared" si="7"/>
        <v>0</v>
      </c>
      <c r="AR38" s="255"/>
    </row>
    <row r="39" s="88" customFormat="1" ht="60" customHeight="1" spans="1:44">
      <c r="A39" s="147"/>
      <c r="B39" s="147"/>
      <c r="C39" s="153"/>
      <c r="D39" s="154"/>
      <c r="E39" s="154"/>
      <c r="F39" s="155"/>
      <c r="G39" s="155"/>
      <c r="H39" s="157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6"/>
      <c r="AM39" s="196"/>
      <c r="AN39" s="196"/>
      <c r="AO39" s="196"/>
      <c r="AP39" s="263"/>
      <c r="AQ39" s="214"/>
      <c r="AR39" s="255"/>
    </row>
    <row r="40" s="88" customFormat="1" ht="60" customHeight="1" spans="1:44">
      <c r="A40" s="147" t="str">
        <f>IFERROR(VLOOKUP(C40,排班请求!$B:$R,6,FALSE)&amp;"-"&amp;VLOOKUP(C40,排班请求!$B:$R,7,FALSE),"")</f>
        <v/>
      </c>
      <c r="B40" s="147"/>
      <c r="C40" s="148"/>
      <c r="D40" s="149"/>
      <c r="E40" s="149"/>
      <c r="F40" s="155"/>
      <c r="G40" s="155"/>
      <c r="H40" s="152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261"/>
      <c r="AQ40" s="262">
        <f t="shared" si="7"/>
        <v>0</v>
      </c>
      <c r="AR40" s="255"/>
    </row>
    <row r="41" s="88" customFormat="1" ht="60" customHeight="1" spans="1:44">
      <c r="A41" s="147"/>
      <c r="B41" s="147"/>
      <c r="C41" s="153"/>
      <c r="D41" s="154"/>
      <c r="E41" s="154"/>
      <c r="F41" s="155"/>
      <c r="G41" s="155"/>
      <c r="H41" s="157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  <c r="AL41" s="196"/>
      <c r="AM41" s="196"/>
      <c r="AN41" s="196"/>
      <c r="AO41" s="196"/>
      <c r="AP41" s="263"/>
      <c r="AQ41" s="214"/>
      <c r="AR41" s="255"/>
    </row>
    <row r="42" s="88" customFormat="1" ht="60" customHeight="1" spans="1:44">
      <c r="A42" s="147" t="str">
        <f>IFERROR(VLOOKUP(C42,排班请求!$B:$R,6,FALSE)&amp;"-"&amp;VLOOKUP(C42,排班请求!$B:$R,7,FALSE),"")</f>
        <v/>
      </c>
      <c r="B42" s="147"/>
      <c r="C42" s="148"/>
      <c r="D42" s="149"/>
      <c r="E42" s="149"/>
      <c r="F42" s="158"/>
      <c r="G42" s="158"/>
      <c r="H42" s="152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261"/>
      <c r="AQ42" s="262">
        <f t="shared" ref="AQ42:AQ46" si="8">COUNT(H42:AP42)/2</f>
        <v>0</v>
      </c>
      <c r="AR42" s="255"/>
    </row>
    <row r="43" s="88" customFormat="1" ht="60" customHeight="1" spans="1:44">
      <c r="A43" s="147"/>
      <c r="B43" s="147"/>
      <c r="C43" s="159"/>
      <c r="D43" s="160"/>
      <c r="E43" s="161"/>
      <c r="F43" s="162"/>
      <c r="G43" s="163"/>
      <c r="H43" s="157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196"/>
      <c r="AI43" s="196"/>
      <c r="AJ43" s="196"/>
      <c r="AK43" s="196"/>
      <c r="AL43" s="196"/>
      <c r="AM43" s="196"/>
      <c r="AN43" s="196"/>
      <c r="AO43" s="196"/>
      <c r="AP43" s="263"/>
      <c r="AQ43" s="264"/>
      <c r="AR43" s="255"/>
    </row>
    <row r="44" s="88" customFormat="1" ht="60" customHeight="1" spans="1:44">
      <c r="A44" s="147" t="str">
        <f>IFERROR(VLOOKUP(C44,排班请求!$B:$R,6,FALSE)&amp;"-"&amp;VLOOKUP(C44,排班请求!$B:$R,7,FALSE),"")</f>
        <v/>
      </c>
      <c r="B44" s="147"/>
      <c r="C44" s="153"/>
      <c r="D44" s="164"/>
      <c r="E44" s="149"/>
      <c r="F44" s="155"/>
      <c r="G44" s="165"/>
      <c r="H44" s="152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261"/>
      <c r="AQ44" s="262">
        <f t="shared" si="8"/>
        <v>0</v>
      </c>
      <c r="AR44" s="255"/>
    </row>
    <row r="45" s="88" customFormat="1" ht="60" customHeight="1" spans="1:44">
      <c r="A45" s="147"/>
      <c r="B45" s="147"/>
      <c r="C45" s="153"/>
      <c r="D45" s="154"/>
      <c r="E45" s="154"/>
      <c r="F45" s="155"/>
      <c r="G45" s="155"/>
      <c r="H45" s="157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  <c r="AO45" s="196"/>
      <c r="AP45" s="263"/>
      <c r="AQ45" s="214"/>
      <c r="AR45" s="255"/>
    </row>
    <row r="46" s="88" customFormat="1" ht="60" customHeight="1" spans="1:44">
      <c r="A46" s="147" t="str">
        <f>IFERROR(VLOOKUP(C46,排班请求!$B:$R,6,FALSE)&amp;"-"&amp;VLOOKUP(C46,排班请求!$B:$R,7,FALSE),"")</f>
        <v/>
      </c>
      <c r="B46" s="147"/>
      <c r="C46" s="148"/>
      <c r="D46" s="149"/>
      <c r="E46" s="149"/>
      <c r="F46" s="155"/>
      <c r="G46" s="155"/>
      <c r="H46" s="152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261"/>
      <c r="AQ46" s="262">
        <f t="shared" si="8"/>
        <v>0</v>
      </c>
      <c r="AR46" s="255"/>
    </row>
    <row r="47" s="88" customFormat="1" ht="60" customHeight="1" spans="1:44">
      <c r="A47" s="147"/>
      <c r="B47" s="147"/>
      <c r="C47" s="153"/>
      <c r="D47" s="154"/>
      <c r="E47" s="154"/>
      <c r="F47" s="155"/>
      <c r="G47" s="155"/>
      <c r="H47" s="157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6"/>
      <c r="Z47" s="196"/>
      <c r="AA47" s="196"/>
      <c r="AB47" s="196"/>
      <c r="AC47" s="196"/>
      <c r="AD47" s="196"/>
      <c r="AE47" s="196"/>
      <c r="AF47" s="196"/>
      <c r="AG47" s="196"/>
      <c r="AH47" s="196"/>
      <c r="AI47" s="196"/>
      <c r="AJ47" s="196"/>
      <c r="AK47" s="196"/>
      <c r="AL47" s="196"/>
      <c r="AM47" s="196"/>
      <c r="AN47" s="196"/>
      <c r="AO47" s="196"/>
      <c r="AP47" s="263"/>
      <c r="AQ47" s="214"/>
      <c r="AR47" s="255"/>
    </row>
    <row r="48" s="88" customFormat="1" ht="60" customHeight="1" spans="1:44">
      <c r="A48" s="147" t="str">
        <f>IFERROR(VLOOKUP(C48,排班请求!$B:$R,6,FALSE)&amp;"-"&amp;VLOOKUP(C48,排班请求!$B:$R,7,FALSE),"")</f>
        <v/>
      </c>
      <c r="B48" s="147"/>
      <c r="C48" s="148"/>
      <c r="D48" s="149"/>
      <c r="E48" s="149"/>
      <c r="F48" s="155"/>
      <c r="G48" s="155"/>
      <c r="H48" s="152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261"/>
      <c r="AQ48" s="262">
        <f t="shared" ref="AQ48:AQ52" si="9">COUNT(H48:AP48)/2</f>
        <v>0</v>
      </c>
      <c r="AR48" s="255"/>
    </row>
    <row r="49" s="88" customFormat="1" ht="60" customHeight="1" spans="1:44">
      <c r="A49" s="147"/>
      <c r="B49" s="147"/>
      <c r="C49" s="153"/>
      <c r="D49" s="154"/>
      <c r="E49" s="154"/>
      <c r="F49" s="155"/>
      <c r="G49" s="155"/>
      <c r="H49" s="157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263"/>
      <c r="AQ49" s="214"/>
      <c r="AR49" s="255"/>
    </row>
    <row r="50" s="88" customFormat="1" ht="60" customHeight="1" spans="1:44">
      <c r="A50" s="147" t="str">
        <f>IFERROR(VLOOKUP(C50,排班请求!$B:$R,6,FALSE)&amp;"-"&amp;VLOOKUP(C50,排班请求!$B:$R,7,FALSE),"")</f>
        <v/>
      </c>
      <c r="B50" s="147"/>
      <c r="C50" s="148"/>
      <c r="D50" s="149"/>
      <c r="E50" s="149"/>
      <c r="F50" s="155"/>
      <c r="G50" s="155"/>
      <c r="H50" s="152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261"/>
      <c r="AQ50" s="265">
        <f t="shared" si="9"/>
        <v>0</v>
      </c>
      <c r="AR50" s="255"/>
    </row>
    <row r="51" s="88" customFormat="1" ht="60" customHeight="1" spans="1:44">
      <c r="A51" s="147"/>
      <c r="B51" s="147"/>
      <c r="C51" s="153"/>
      <c r="D51" s="154"/>
      <c r="E51" s="154"/>
      <c r="F51" s="155"/>
      <c r="G51" s="155"/>
      <c r="H51" s="157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263"/>
      <c r="AQ51" s="266"/>
      <c r="AR51" s="267"/>
    </row>
    <row r="52" s="88" customFormat="1" ht="60" customHeight="1" spans="1:44">
      <c r="A52" s="147" t="str">
        <f>IFERROR(VLOOKUP(C52,排班请求!$B:$R,6,FALSE)&amp;"-"&amp;VLOOKUP(C52,排班请求!$B:$R,7,FALSE),"")</f>
        <v/>
      </c>
      <c r="B52" s="147"/>
      <c r="C52" s="148"/>
      <c r="D52" s="149"/>
      <c r="E52" s="149"/>
      <c r="F52" s="155"/>
      <c r="G52" s="158"/>
      <c r="H52" s="152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261"/>
      <c r="AQ52" s="102">
        <f t="shared" si="9"/>
        <v>0</v>
      </c>
      <c r="AR52" s="255"/>
    </row>
    <row r="53" s="88" customFormat="1" ht="60" customHeight="1" spans="1:44">
      <c r="A53" s="147"/>
      <c r="B53" s="147"/>
      <c r="C53" s="166"/>
      <c r="D53" s="167"/>
      <c r="E53" s="167"/>
      <c r="F53" s="168"/>
      <c r="G53" s="169"/>
      <c r="H53" s="170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  <c r="AO53" s="197"/>
      <c r="AP53" s="268"/>
      <c r="AQ53" s="269"/>
      <c r="AR53" s="255"/>
    </row>
    <row r="54" s="88" customFormat="1" ht="72" customHeight="1" spans="1:43">
      <c r="A54" s="89"/>
      <c r="B54" s="89"/>
      <c r="C54" s="171"/>
      <c r="D54" s="171"/>
      <c r="E54" s="171"/>
      <c r="F54" s="171"/>
      <c r="G54" s="171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1"/>
    </row>
    <row r="55" s="88" customFormat="1" ht="72" customHeight="1" spans="1:43">
      <c r="A55" s="89"/>
      <c r="B55" s="89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</row>
    <row r="56" s="88" customFormat="1" ht="72" customHeight="1" spans="1:43">
      <c r="A56" s="89"/>
      <c r="B56" s="89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>
        <v>2</v>
      </c>
      <c r="V56" s="171"/>
      <c r="W56" s="171">
        <v>1</v>
      </c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  <c r="AI56" s="171"/>
      <c r="AJ56" s="171"/>
      <c r="AK56" s="171"/>
      <c r="AL56" s="171"/>
      <c r="AM56" s="171"/>
      <c r="AN56" s="171"/>
      <c r="AO56" s="171"/>
      <c r="AP56" s="171"/>
      <c r="AQ56" s="171"/>
    </row>
    <row r="57" s="88" customFormat="1" ht="72" customHeight="1" spans="1:43">
      <c r="A57" s="89"/>
      <c r="B57" s="89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</row>
    <row r="58" s="88" customFormat="1" ht="72" customHeight="1" spans="1:43">
      <c r="A58" s="89"/>
      <c r="B58" s="89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>
        <v>1</v>
      </c>
      <c r="T58" s="171"/>
      <c r="U58" s="171"/>
      <c r="V58" s="171"/>
      <c r="W58" s="171">
        <v>2</v>
      </c>
      <c r="X58" s="171"/>
      <c r="Y58" s="171"/>
      <c r="Z58" s="171"/>
      <c r="AA58" s="171"/>
      <c r="AB58" s="171"/>
      <c r="AC58" s="171"/>
      <c r="AD58" s="171"/>
      <c r="AE58" s="171"/>
      <c r="AF58" s="171"/>
      <c r="AG58" s="171"/>
      <c r="AH58" s="171"/>
      <c r="AI58" s="171"/>
      <c r="AJ58" s="171"/>
      <c r="AK58" s="171"/>
      <c r="AL58" s="171"/>
      <c r="AM58" s="171"/>
      <c r="AN58" s="171"/>
      <c r="AO58" s="171"/>
      <c r="AP58" s="171"/>
      <c r="AQ58" s="171"/>
    </row>
    <row r="59" s="88" customFormat="1" ht="72" customHeight="1" spans="1:43">
      <c r="A59" s="89"/>
      <c r="B59" s="89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  <c r="AI59" s="171"/>
      <c r="AJ59" s="171"/>
      <c r="AK59" s="171"/>
      <c r="AL59" s="171"/>
      <c r="AM59" s="171"/>
      <c r="AN59" s="171"/>
      <c r="AO59" s="171"/>
      <c r="AP59" s="171"/>
      <c r="AQ59" s="171"/>
    </row>
    <row r="60" s="88" customFormat="1" ht="72" customHeight="1" spans="1:43">
      <c r="A60" s="89"/>
      <c r="B60" s="89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</row>
    <row r="61" s="88" customFormat="1" ht="72" customHeight="1" spans="1:43">
      <c r="A61" s="89"/>
      <c r="B61" s="89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71"/>
      <c r="AK61" s="171"/>
      <c r="AL61" s="171"/>
      <c r="AM61" s="171"/>
      <c r="AN61" s="171"/>
      <c r="AO61" s="171"/>
      <c r="AP61" s="171"/>
      <c r="AQ61" s="171"/>
    </row>
    <row r="62" s="88" customFormat="1" ht="72" customHeight="1" spans="1:43">
      <c r="A62" s="89"/>
      <c r="B62" s="89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  <c r="AD62" s="171"/>
      <c r="AE62" s="171"/>
      <c r="AF62" s="171"/>
      <c r="AG62" s="171"/>
      <c r="AH62" s="171"/>
      <c r="AI62" s="171"/>
      <c r="AJ62" s="171"/>
      <c r="AK62" s="171"/>
      <c r="AL62" s="171"/>
      <c r="AM62" s="171"/>
      <c r="AN62" s="171"/>
      <c r="AO62" s="171"/>
      <c r="AP62" s="171"/>
      <c r="AQ62" s="171"/>
    </row>
    <row r="63" s="88" customFormat="1" ht="72" customHeight="1" spans="1:43">
      <c r="A63" s="89"/>
      <c r="B63" s="89"/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</row>
    <row r="64" s="88" customFormat="1" ht="72" customHeight="1" spans="1:43">
      <c r="A64" s="89"/>
      <c r="B64" s="89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</row>
    <row r="65" s="88" customFormat="1" ht="72" customHeight="1" spans="1:43">
      <c r="A65" s="89"/>
      <c r="B65" s="89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71"/>
      <c r="AK65" s="171"/>
      <c r="AL65" s="171"/>
      <c r="AM65" s="171"/>
      <c r="AN65" s="171"/>
      <c r="AO65" s="171"/>
      <c r="AP65" s="171"/>
      <c r="AQ65" s="171"/>
    </row>
    <row r="66" s="88" customFormat="1" ht="72" customHeight="1" spans="1:43">
      <c r="A66" s="89"/>
      <c r="B66" s="89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</row>
    <row r="67" s="88" customFormat="1" ht="72" customHeight="1" spans="1:43">
      <c r="A67" s="89"/>
      <c r="B67" s="89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  <c r="AQ67" s="171"/>
    </row>
    <row r="68" s="88" customFormat="1" ht="72" customHeight="1" spans="1:43">
      <c r="A68" s="89"/>
      <c r="B68" s="89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</row>
    <row r="69" s="88" customFormat="1" ht="72" customHeight="1" spans="1:43">
      <c r="A69" s="89"/>
      <c r="B69" s="89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  <c r="AI69" s="171"/>
      <c r="AJ69" s="171"/>
      <c r="AK69" s="171"/>
      <c r="AL69" s="171"/>
      <c r="AM69" s="171"/>
      <c r="AN69" s="171"/>
      <c r="AO69" s="171"/>
      <c r="AP69" s="171"/>
      <c r="AQ69" s="171"/>
    </row>
    <row r="70" s="88" customFormat="1" ht="72" customHeight="1" spans="1:43">
      <c r="A70" s="89"/>
      <c r="B70" s="89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</row>
    <row r="71" s="88" customFormat="1" ht="72" customHeight="1" spans="1:43">
      <c r="A71" s="89"/>
      <c r="B71" s="89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</row>
    <row r="72" s="88" customFormat="1" ht="72" customHeight="1" spans="1:43">
      <c r="A72" s="89"/>
      <c r="B72" s="89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</row>
    <row r="73" s="88" customFormat="1" ht="72" customHeight="1" spans="1:43">
      <c r="A73" s="89"/>
      <c r="B73" s="89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</row>
    <row r="74" s="88" customFormat="1" ht="72" customHeight="1" spans="1:43">
      <c r="A74" s="89"/>
      <c r="B74" s="89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</row>
    <row r="75" s="88" customFormat="1" ht="72" customHeight="1" spans="1:43">
      <c r="A75" s="89"/>
      <c r="B75" s="89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</row>
    <row r="76" s="88" customFormat="1" ht="72" customHeight="1" spans="1:43">
      <c r="A76" s="89"/>
      <c r="B76" s="89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</row>
    <row r="77" s="88" customFormat="1" ht="72" customHeight="1" spans="1:43">
      <c r="A77" s="89"/>
      <c r="B77" s="89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</row>
    <row r="78" s="88" customFormat="1" ht="72" customHeight="1" spans="1:43">
      <c r="A78" s="89"/>
      <c r="B78" s="89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</row>
    <row r="79" s="88" customFormat="1" ht="72" customHeight="1" spans="1:43">
      <c r="A79" s="89"/>
      <c r="B79" s="89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</row>
    <row r="80" s="88" customFormat="1" ht="72" customHeight="1" spans="1:43">
      <c r="A80" s="89"/>
      <c r="B80" s="89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</row>
    <row r="81" s="88" customFormat="1" ht="72" customHeight="1" spans="1:43">
      <c r="A81" s="89"/>
      <c r="B81" s="89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</row>
    <row r="82" s="88" customFormat="1" ht="72" customHeight="1" spans="1:43">
      <c r="A82" s="89"/>
      <c r="B82" s="89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</row>
    <row r="83" s="88" customFormat="1" ht="72" customHeight="1" spans="1:43">
      <c r="A83" s="89"/>
      <c r="B83" s="89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</row>
    <row r="84" s="88" customFormat="1" ht="72" customHeight="1" spans="1:43">
      <c r="A84" s="89"/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</row>
    <row r="85" s="88" customFormat="1" ht="72" customHeight="1" spans="1:43">
      <c r="A85" s="89"/>
      <c r="B85" s="89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</row>
    <row r="86" s="88" customFormat="1" ht="72" customHeight="1" spans="1:43">
      <c r="A86" s="89"/>
      <c r="B86" s="89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</row>
    <row r="87" s="88" customFormat="1" ht="72" customHeight="1" spans="1:43">
      <c r="A87" s="89"/>
      <c r="B87" s="89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</row>
  </sheetData>
  <mergeCells count="144">
    <mergeCell ref="C1:F1"/>
    <mergeCell ref="G1:H1"/>
    <mergeCell ref="K1:AI1"/>
    <mergeCell ref="AL1:AO1"/>
    <mergeCell ref="C2:E2"/>
    <mergeCell ref="F2:H2"/>
    <mergeCell ref="AL2:AN2"/>
    <mergeCell ref="AO2:AQ2"/>
    <mergeCell ref="C3:E3"/>
    <mergeCell ref="F3:H3"/>
    <mergeCell ref="AL3:AN3"/>
    <mergeCell ref="AO3:AQ3"/>
    <mergeCell ref="C4:E4"/>
    <mergeCell ref="F4:H4"/>
    <mergeCell ref="M4:V4"/>
    <mergeCell ref="Z4:AB4"/>
    <mergeCell ref="AC4:AE4"/>
    <mergeCell ref="AF4:AH4"/>
    <mergeCell ref="AL4:AN4"/>
    <mergeCell ref="AO4:AQ4"/>
    <mergeCell ref="C5:E5"/>
    <mergeCell ref="F5:H5"/>
    <mergeCell ref="M5:V5"/>
    <mergeCell ref="Z5:AB5"/>
    <mergeCell ref="AC5:AE5"/>
    <mergeCell ref="AF5:AH5"/>
    <mergeCell ref="AL5:AN5"/>
    <mergeCell ref="AO5:AQ5"/>
    <mergeCell ref="C6:E6"/>
    <mergeCell ref="F6:H6"/>
    <mergeCell ref="M6:V6"/>
    <mergeCell ref="Z6:AB6"/>
    <mergeCell ref="AC6:AE6"/>
    <mergeCell ref="AF6:AH6"/>
    <mergeCell ref="AL6:AN6"/>
    <mergeCell ref="AO6:AQ6"/>
    <mergeCell ref="C7:E7"/>
    <mergeCell ref="F7:H7"/>
    <mergeCell ref="M7:V7"/>
    <mergeCell ref="Z7:AB7"/>
    <mergeCell ref="AC7:AE7"/>
    <mergeCell ref="AF7:AH7"/>
    <mergeCell ref="AL7:AN7"/>
    <mergeCell ref="AO7:AQ7"/>
    <mergeCell ref="C8:E8"/>
    <mergeCell ref="F8:H8"/>
    <mergeCell ref="Z8:AB8"/>
    <mergeCell ref="AC8:AE8"/>
    <mergeCell ref="AF8:AH8"/>
    <mergeCell ref="AL8:AN8"/>
    <mergeCell ref="AO8:AQ8"/>
    <mergeCell ref="D9:E9"/>
    <mergeCell ref="F9:G9"/>
    <mergeCell ref="D10:E10"/>
    <mergeCell ref="F10:G10"/>
    <mergeCell ref="C11:G11"/>
    <mergeCell ref="C12:G12"/>
    <mergeCell ref="C13:G13"/>
    <mergeCell ref="C14:G14"/>
    <mergeCell ref="C15:G15"/>
    <mergeCell ref="C16:G16"/>
    <mergeCell ref="A17:B17"/>
    <mergeCell ref="C17:E17"/>
    <mergeCell ref="F17:G17"/>
    <mergeCell ref="A11:A12"/>
    <mergeCell ref="A13:A14"/>
    <mergeCell ref="A15:A16"/>
    <mergeCell ref="B11:B12"/>
    <mergeCell ref="B13:B14"/>
    <mergeCell ref="B15:B16"/>
    <mergeCell ref="AQ18:AQ19"/>
    <mergeCell ref="AQ20:AQ21"/>
    <mergeCell ref="AQ22:AQ23"/>
    <mergeCell ref="AQ24:AQ25"/>
    <mergeCell ref="AQ26:AQ27"/>
    <mergeCell ref="AQ28:AQ29"/>
    <mergeCell ref="AQ30:AQ31"/>
    <mergeCell ref="AQ32:AQ33"/>
    <mergeCell ref="AQ34:AQ35"/>
    <mergeCell ref="AQ36:AQ37"/>
    <mergeCell ref="AQ38:AQ39"/>
    <mergeCell ref="AQ40:AQ41"/>
    <mergeCell ref="AQ42:AQ43"/>
    <mergeCell ref="AQ44:AQ45"/>
    <mergeCell ref="AQ46:AQ47"/>
    <mergeCell ref="AQ48:AQ49"/>
    <mergeCell ref="AQ50:AQ51"/>
    <mergeCell ref="AQ52:AQ53"/>
    <mergeCell ref="L2:V3"/>
    <mergeCell ref="Z2:AH3"/>
    <mergeCell ref="A18:B19"/>
    <mergeCell ref="C18:E19"/>
    <mergeCell ref="F18:G19"/>
    <mergeCell ref="A20:B21"/>
    <mergeCell ref="C20:E21"/>
    <mergeCell ref="F20:G21"/>
    <mergeCell ref="A22:B23"/>
    <mergeCell ref="C22:E23"/>
    <mergeCell ref="F22:G23"/>
    <mergeCell ref="A24:B25"/>
    <mergeCell ref="C24:E25"/>
    <mergeCell ref="F24:G25"/>
    <mergeCell ref="A26:B27"/>
    <mergeCell ref="C26:E27"/>
    <mergeCell ref="F26:G27"/>
    <mergeCell ref="A28:B29"/>
    <mergeCell ref="C28:E29"/>
    <mergeCell ref="F28:G29"/>
    <mergeCell ref="A30:B31"/>
    <mergeCell ref="C30:E31"/>
    <mergeCell ref="F30:G31"/>
    <mergeCell ref="A32:B33"/>
    <mergeCell ref="C32:E33"/>
    <mergeCell ref="F32:G33"/>
    <mergeCell ref="A34:B35"/>
    <mergeCell ref="C34:E35"/>
    <mergeCell ref="F34:G35"/>
    <mergeCell ref="A36:B37"/>
    <mergeCell ref="C36:E37"/>
    <mergeCell ref="F36:G37"/>
    <mergeCell ref="A38:B39"/>
    <mergeCell ref="C38:E39"/>
    <mergeCell ref="F38:G39"/>
    <mergeCell ref="A40:B41"/>
    <mergeCell ref="C40:E41"/>
    <mergeCell ref="F40:G41"/>
    <mergeCell ref="A42:B43"/>
    <mergeCell ref="C42:E43"/>
    <mergeCell ref="F42:G43"/>
    <mergeCell ref="A44:B45"/>
    <mergeCell ref="C44:E45"/>
    <mergeCell ref="F44:G45"/>
    <mergeCell ref="A46:B47"/>
    <mergeCell ref="C46:E47"/>
    <mergeCell ref="F46:G47"/>
    <mergeCell ref="A48:B49"/>
    <mergeCell ref="C48:E49"/>
    <mergeCell ref="F48:G49"/>
    <mergeCell ref="A50:B51"/>
    <mergeCell ref="C50:E51"/>
    <mergeCell ref="F50:G51"/>
    <mergeCell ref="A52:B53"/>
    <mergeCell ref="C52:E53"/>
    <mergeCell ref="F52:G53"/>
  </mergeCells>
  <conditionalFormatting sqref="H21:AP21">
    <cfRule type="cellIs" dxfId="0" priority="51" operator="equal">
      <formula>1</formula>
    </cfRule>
    <cfRule type="cellIs" dxfId="1" priority="50" operator="equal">
      <formula>2</formula>
    </cfRule>
    <cfRule type="cellIs" dxfId="2" priority="49" operator="equal">
      <formula>3</formula>
    </cfRule>
  </conditionalFormatting>
  <conditionalFormatting sqref="H23:AP23">
    <cfRule type="cellIs" dxfId="0" priority="48" operator="equal">
      <formula>1</formula>
    </cfRule>
    <cfRule type="cellIs" dxfId="1" priority="47" operator="equal">
      <formula>2</formula>
    </cfRule>
    <cfRule type="cellIs" dxfId="2" priority="46" operator="equal">
      <formula>3</formula>
    </cfRule>
  </conditionalFormatting>
  <conditionalFormatting sqref="H25:AP25">
    <cfRule type="cellIs" dxfId="0" priority="45" operator="equal">
      <formula>1</formula>
    </cfRule>
    <cfRule type="cellIs" dxfId="1" priority="44" operator="equal">
      <formula>2</formula>
    </cfRule>
    <cfRule type="cellIs" dxfId="2" priority="43" operator="equal">
      <formula>3</formula>
    </cfRule>
  </conditionalFormatting>
  <conditionalFormatting sqref="H27:AP27">
    <cfRule type="cellIs" dxfId="0" priority="42" operator="equal">
      <formula>1</formula>
    </cfRule>
    <cfRule type="cellIs" dxfId="1" priority="41" operator="equal">
      <formula>2</formula>
    </cfRule>
    <cfRule type="cellIs" dxfId="2" priority="40" operator="equal">
      <formula>3</formula>
    </cfRule>
  </conditionalFormatting>
  <conditionalFormatting sqref="H29:AP29">
    <cfRule type="cellIs" dxfId="0" priority="39" operator="equal">
      <formula>1</formula>
    </cfRule>
    <cfRule type="cellIs" dxfId="1" priority="38" operator="equal">
      <formula>2</formula>
    </cfRule>
    <cfRule type="cellIs" dxfId="2" priority="37" operator="equal">
      <formula>3</formula>
    </cfRule>
  </conditionalFormatting>
  <conditionalFormatting sqref="H31:AP31">
    <cfRule type="cellIs" dxfId="0" priority="36" operator="equal">
      <formula>1</formula>
    </cfRule>
    <cfRule type="cellIs" dxfId="1" priority="35" operator="equal">
      <formula>2</formula>
    </cfRule>
    <cfRule type="cellIs" dxfId="2" priority="34" operator="equal">
      <formula>3</formula>
    </cfRule>
  </conditionalFormatting>
  <conditionalFormatting sqref="H33:AP33">
    <cfRule type="cellIs" dxfId="0" priority="33" operator="equal">
      <formula>1</formula>
    </cfRule>
    <cfRule type="cellIs" dxfId="1" priority="32" operator="equal">
      <formula>2</formula>
    </cfRule>
    <cfRule type="cellIs" dxfId="2" priority="31" operator="equal">
      <formula>3</formula>
    </cfRule>
  </conditionalFormatting>
  <conditionalFormatting sqref="H35:AP35">
    <cfRule type="cellIs" dxfId="0" priority="30" operator="equal">
      <formula>1</formula>
    </cfRule>
    <cfRule type="cellIs" dxfId="1" priority="29" operator="equal">
      <formula>2</formula>
    </cfRule>
    <cfRule type="cellIs" dxfId="2" priority="28" operator="equal">
      <formula>3</formula>
    </cfRule>
  </conditionalFormatting>
  <conditionalFormatting sqref="H37:AP37">
    <cfRule type="cellIs" dxfId="0" priority="27" operator="equal">
      <formula>1</formula>
    </cfRule>
    <cfRule type="cellIs" dxfId="1" priority="26" operator="equal">
      <formula>2</formula>
    </cfRule>
    <cfRule type="cellIs" dxfId="2" priority="25" operator="equal">
      <formula>3</formula>
    </cfRule>
  </conditionalFormatting>
  <conditionalFormatting sqref="H39:AP39">
    <cfRule type="cellIs" dxfId="0" priority="24" operator="equal">
      <formula>1</formula>
    </cfRule>
    <cfRule type="cellIs" dxfId="1" priority="23" operator="equal">
      <formula>2</formula>
    </cfRule>
    <cfRule type="cellIs" dxfId="2" priority="22" operator="equal">
      <formula>3</formula>
    </cfRule>
  </conditionalFormatting>
  <conditionalFormatting sqref="H41:AP41">
    <cfRule type="cellIs" dxfId="0" priority="21" operator="equal">
      <formula>1</formula>
    </cfRule>
    <cfRule type="cellIs" dxfId="1" priority="20" operator="equal">
      <formula>2</formula>
    </cfRule>
    <cfRule type="cellIs" dxfId="2" priority="19" operator="equal">
      <formula>3</formula>
    </cfRule>
  </conditionalFormatting>
  <conditionalFormatting sqref="H43:AP43">
    <cfRule type="cellIs" dxfId="0" priority="18" operator="equal">
      <formula>1</formula>
    </cfRule>
    <cfRule type="cellIs" dxfId="1" priority="17" operator="equal">
      <formula>2</formula>
    </cfRule>
    <cfRule type="cellIs" dxfId="2" priority="16" operator="equal">
      <formula>3</formula>
    </cfRule>
  </conditionalFormatting>
  <conditionalFormatting sqref="H45:AP45">
    <cfRule type="cellIs" dxfId="0" priority="15" operator="equal">
      <formula>1</formula>
    </cfRule>
    <cfRule type="cellIs" dxfId="1" priority="14" operator="equal">
      <formula>2</formula>
    </cfRule>
    <cfRule type="cellIs" dxfId="2" priority="13" operator="equal">
      <formula>3</formula>
    </cfRule>
  </conditionalFormatting>
  <conditionalFormatting sqref="H47:AP47">
    <cfRule type="cellIs" dxfId="0" priority="12" operator="equal">
      <formula>1</formula>
    </cfRule>
    <cfRule type="cellIs" dxfId="1" priority="11" operator="equal">
      <formula>2</formula>
    </cfRule>
    <cfRule type="cellIs" dxfId="2" priority="10" operator="equal">
      <formula>3</formula>
    </cfRule>
  </conditionalFormatting>
  <conditionalFormatting sqref="H49:AP49">
    <cfRule type="cellIs" dxfId="0" priority="9" operator="equal">
      <formula>1</formula>
    </cfRule>
    <cfRule type="cellIs" dxfId="1" priority="8" operator="equal">
      <formula>2</formula>
    </cfRule>
    <cfRule type="cellIs" dxfId="2" priority="7" operator="equal">
      <formula>3</formula>
    </cfRule>
  </conditionalFormatting>
  <conditionalFormatting sqref="H51:AP51">
    <cfRule type="cellIs" dxfId="0" priority="6" operator="equal">
      <formula>1</formula>
    </cfRule>
    <cfRule type="cellIs" dxfId="1" priority="5" operator="equal">
      <formula>2</formula>
    </cfRule>
    <cfRule type="cellIs" dxfId="2" priority="4" operator="equal">
      <formula>3</formula>
    </cfRule>
  </conditionalFormatting>
  <conditionalFormatting sqref="H53:AP53">
    <cfRule type="cellIs" dxfId="0" priority="3" operator="equal">
      <formula>1</formula>
    </cfRule>
    <cfRule type="cellIs" dxfId="1" priority="2" operator="equal">
      <formula>2</formula>
    </cfRule>
    <cfRule type="cellIs" dxfId="2" priority="1" operator="equal">
      <formula>3</formula>
    </cfRule>
  </conditionalFormatting>
  <conditionalFormatting sqref="H18:AP19">
    <cfRule type="cellIs" dxfId="0" priority="57" operator="equal">
      <formula>1</formula>
    </cfRule>
    <cfRule type="cellIs" dxfId="1" priority="56" operator="equal">
      <formula>2</formula>
    </cfRule>
    <cfRule type="cellIs" dxfId="2" priority="55" operator="equal">
      <formula>3</formula>
    </cfRule>
  </conditionalFormatting>
  <conditionalFormatting sqref="H20:AP20 H22:AP22 H24:AP24 H26:AP26 H28:AP28 H30:AP30 H32:AP32 H34:AP34 H36:AP36 H38:AP38 H40:AP40 H42:AP42 H44:AP44 H46:AP46 H48:AP48 H50:AP50 H52:AP52">
    <cfRule type="cellIs" dxfId="0" priority="54" operator="equal">
      <formula>1</formula>
    </cfRule>
    <cfRule type="cellIs" dxfId="1" priority="53" operator="equal">
      <formula>2</formula>
    </cfRule>
    <cfRule type="cellIs" dxfId="2" priority="52" operator="equal">
      <formula>3</formula>
    </cfRule>
  </conditionalFormatting>
  <dataValidations count="3">
    <dataValidation type="list" allowBlank="1" showInputMessage="1" showErrorMessage="1" sqref="H19:AP19 H21:AP21 H23:AP23 H25:AP25 H27:AP27 H29:AP29 H31:AP31 H33:AP33 H35:AP35 H37:AP37 H39:AP39 H41:AP41 H43:AP43 H45:AP45 H47:AP47 H49:AP49 H51:AP51 H53:AP53">
      <formula1>工时配置!$BD$4:$BD$30</formula1>
    </dataValidation>
    <dataValidation type="list" allowBlank="1" showInputMessage="1" showErrorMessage="1" sqref="C18:E53">
      <formula1>排班请求!$B$6:$B$26</formula1>
    </dataValidation>
    <dataValidation type="list" allowBlank="1" showInputMessage="1" sqref="F48:G49">
      <formula1>"服务,汇传,外卖,泊位,凉菜,分凉菜,开早,发起,调理,品管,炒制,生产,洗碗,日清,周清,打烊,预烊,训练,收货,盘点,派单"</formula1>
    </dataValidation>
  </dataValidations>
  <pageMargins left="0.432638888888889" right="0.118055555555556" top="0.235416666666667" bottom="0.275" header="0.15625" footer="0.196527777777778"/>
  <pageSetup paperSize="9" scale="20" orientation="landscape" horizontalDpi="600"/>
  <headerFooter/>
  <ignoredErrors>
    <ignoredError sqref="H1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A1:AR87"/>
  <sheetViews>
    <sheetView zoomScale="25" zoomScaleNormal="25" topLeftCell="A11" workbookViewId="0">
      <selection activeCell="Q19" sqref="Q19"/>
    </sheetView>
  </sheetViews>
  <sheetFormatPr defaultColWidth="9" defaultRowHeight="16.5"/>
  <cols>
    <col min="1" max="2" width="16.5583333333333" style="89" customWidth="1"/>
    <col min="3" max="3" width="13" style="90" customWidth="1"/>
    <col min="4" max="4" width="16.75" style="90" customWidth="1"/>
    <col min="5" max="5" width="6.875" style="90" customWidth="1"/>
    <col min="6" max="6" width="17" style="90" customWidth="1"/>
    <col min="7" max="7" width="12.1833333333333" style="90" customWidth="1"/>
    <col min="8" max="31" width="17" style="90" customWidth="1"/>
    <col min="32" max="32" width="18" style="90" customWidth="1"/>
    <col min="33" max="33" width="20" style="90" customWidth="1"/>
    <col min="34" max="38" width="17" style="90" customWidth="1"/>
    <col min="39" max="39" width="17.7333333333333" style="90" customWidth="1"/>
    <col min="40" max="40" width="17" style="90" customWidth="1"/>
    <col min="41" max="42" width="18.5" style="90" customWidth="1"/>
    <col min="43" max="43" width="35.975" style="90" customWidth="1"/>
    <col min="44" max="16384" width="9" style="88"/>
  </cols>
  <sheetData>
    <row r="1" s="88" customFormat="1" ht="222" customHeight="1" spans="1:43">
      <c r="A1" s="91"/>
      <c r="B1" s="92">
        <f>WEEKDAY(C1,2)</f>
        <v>3</v>
      </c>
      <c r="C1" s="93">
        <f>TC预估!L62</f>
        <v>43929</v>
      </c>
      <c r="D1" s="93"/>
      <c r="E1" s="94"/>
      <c r="F1" s="93"/>
      <c r="G1" s="95">
        <f>C1</f>
        <v>43929</v>
      </c>
      <c r="H1" s="96"/>
      <c r="I1" s="173"/>
      <c r="J1" s="173"/>
      <c r="K1" s="174" t="s">
        <v>132</v>
      </c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98"/>
      <c r="X1" s="198"/>
      <c r="Y1" s="198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3"/>
      <c r="AK1" s="173"/>
      <c r="AL1" s="221"/>
      <c r="AM1" s="221"/>
      <c r="AN1" s="221"/>
      <c r="AO1" s="221"/>
      <c r="AP1" s="176"/>
      <c r="AQ1" s="244"/>
    </row>
    <row r="2" s="88" customFormat="1" ht="93" customHeight="1" spans="1:43">
      <c r="A2" s="91"/>
      <c r="B2" s="91"/>
      <c r="C2" s="97" t="s">
        <v>133</v>
      </c>
      <c r="D2" s="98"/>
      <c r="E2" s="99"/>
      <c r="F2" s="100" t="s">
        <v>134</v>
      </c>
      <c r="G2" s="101"/>
      <c r="H2" s="102"/>
      <c r="I2" s="175"/>
      <c r="J2" s="176"/>
      <c r="K2" s="177"/>
      <c r="L2" s="178" t="s">
        <v>135</v>
      </c>
      <c r="M2" s="179"/>
      <c r="N2" s="179"/>
      <c r="O2" s="179"/>
      <c r="P2" s="179"/>
      <c r="Q2" s="179"/>
      <c r="R2" s="179"/>
      <c r="S2" s="179"/>
      <c r="T2" s="179"/>
      <c r="U2" s="179"/>
      <c r="V2" s="199"/>
      <c r="W2" s="200"/>
      <c r="X2" s="200"/>
      <c r="Y2" s="177"/>
      <c r="Z2" s="209" t="s">
        <v>136</v>
      </c>
      <c r="AA2" s="179"/>
      <c r="AB2" s="179"/>
      <c r="AC2" s="179"/>
      <c r="AD2" s="179"/>
      <c r="AE2" s="179"/>
      <c r="AF2" s="179"/>
      <c r="AG2" s="179"/>
      <c r="AH2" s="199"/>
      <c r="AI2" s="222"/>
      <c r="AJ2" s="173"/>
      <c r="AK2" s="223"/>
      <c r="AL2" s="224" t="s">
        <v>137</v>
      </c>
      <c r="AM2" s="225"/>
      <c r="AN2" s="226"/>
      <c r="AO2" s="226"/>
      <c r="AP2" s="226"/>
      <c r="AQ2" s="245"/>
    </row>
    <row r="3" s="88" customFormat="1" ht="72" customHeight="1" spans="1:43">
      <c r="A3" s="91"/>
      <c r="B3" s="91"/>
      <c r="C3" s="103" t="str">
        <f>'管理组班表&amp;事项'!B4</f>
        <v>黄景成</v>
      </c>
      <c r="D3" s="104"/>
      <c r="E3" s="105"/>
      <c r="F3" s="106">
        <f>'管理组班表&amp;事项'!F4</f>
        <v>0</v>
      </c>
      <c r="G3" s="107"/>
      <c r="H3" s="107"/>
      <c r="I3" s="175"/>
      <c r="J3" s="176"/>
      <c r="K3" s="177"/>
      <c r="L3" s="180"/>
      <c r="M3" s="181"/>
      <c r="N3" s="181"/>
      <c r="O3" s="181"/>
      <c r="P3" s="181"/>
      <c r="Q3" s="181"/>
      <c r="R3" s="181"/>
      <c r="S3" s="181"/>
      <c r="T3" s="181"/>
      <c r="U3" s="181"/>
      <c r="V3" s="201"/>
      <c r="W3" s="200"/>
      <c r="X3" s="202"/>
      <c r="Y3" s="177"/>
      <c r="Z3" s="210"/>
      <c r="AA3" s="211"/>
      <c r="AB3" s="211"/>
      <c r="AC3" s="211"/>
      <c r="AD3" s="211"/>
      <c r="AE3" s="211"/>
      <c r="AF3" s="211"/>
      <c r="AG3" s="211"/>
      <c r="AH3" s="227"/>
      <c r="AI3" s="222"/>
      <c r="AJ3" s="173"/>
      <c r="AK3" s="223"/>
      <c r="AL3" s="228" t="s">
        <v>138</v>
      </c>
      <c r="AM3" s="229"/>
      <c r="AN3" s="230"/>
      <c r="AO3" s="246">
        <f t="shared" ref="AO3:AO8" si="0">AQ11</f>
        <v>0</v>
      </c>
      <c r="AP3" s="246"/>
      <c r="AQ3" s="247"/>
    </row>
    <row r="4" s="88" customFormat="1" ht="72" customHeight="1" spans="1:43">
      <c r="A4" s="91"/>
      <c r="B4" s="91"/>
      <c r="C4" s="103">
        <f>'管理组班表&amp;事项'!B5</f>
        <v>0</v>
      </c>
      <c r="D4" s="104"/>
      <c r="E4" s="105"/>
      <c r="F4" s="106">
        <f>'管理组班表&amp;事项'!F5</f>
        <v>0</v>
      </c>
      <c r="G4" s="107"/>
      <c r="H4" s="107"/>
      <c r="I4" s="182"/>
      <c r="J4" s="173"/>
      <c r="K4" s="183"/>
      <c r="L4" s="184" t="s">
        <v>139</v>
      </c>
      <c r="M4" s="185">
        <f>'管理组班表&amp;事项'!F25</f>
        <v>0</v>
      </c>
      <c r="N4" s="186"/>
      <c r="O4" s="185"/>
      <c r="P4" s="275"/>
      <c r="Q4" s="185"/>
      <c r="R4" s="185"/>
      <c r="S4" s="185"/>
      <c r="T4" s="185"/>
      <c r="U4" s="185"/>
      <c r="V4" s="203"/>
      <c r="W4" s="204"/>
      <c r="X4" s="200"/>
      <c r="Y4" s="176"/>
      <c r="Z4" s="212" t="s">
        <v>126</v>
      </c>
      <c r="AA4" s="213"/>
      <c r="AB4" s="104"/>
      <c r="AC4" s="214" t="s">
        <v>127</v>
      </c>
      <c r="AD4" s="213"/>
      <c r="AE4" s="104"/>
      <c r="AF4" s="214" t="s">
        <v>128</v>
      </c>
      <c r="AG4" s="213"/>
      <c r="AH4" s="231"/>
      <c r="AI4" s="232"/>
      <c r="AJ4" s="233"/>
      <c r="AK4" s="223"/>
      <c r="AL4" s="234" t="s">
        <v>140</v>
      </c>
      <c r="AM4" s="235"/>
      <c r="AN4" s="230"/>
      <c r="AO4" s="248">
        <f t="shared" si="0"/>
        <v>0</v>
      </c>
      <c r="AP4" s="248"/>
      <c r="AQ4" s="249"/>
    </row>
    <row r="5" s="88" customFormat="1" ht="72" customHeight="1" spans="1:43">
      <c r="A5" s="91"/>
      <c r="B5" s="91"/>
      <c r="C5" s="103">
        <f>'管理组班表&amp;事项'!B6</f>
        <v>0</v>
      </c>
      <c r="D5" s="104"/>
      <c r="E5" s="105"/>
      <c r="F5" s="106">
        <f>'管理组班表&amp;事项'!F6</f>
        <v>0</v>
      </c>
      <c r="G5" s="107"/>
      <c r="H5" s="107"/>
      <c r="I5" s="182"/>
      <c r="J5" s="173"/>
      <c r="K5" s="183"/>
      <c r="L5" s="184" t="s">
        <v>141</v>
      </c>
      <c r="M5" s="186">
        <f>'管理组班表&amp;事项'!F26</f>
        <v>0</v>
      </c>
      <c r="N5" s="272"/>
      <c r="O5" s="276"/>
      <c r="P5" s="186"/>
      <c r="Q5" s="186"/>
      <c r="R5" s="186"/>
      <c r="S5" s="186"/>
      <c r="T5" s="186"/>
      <c r="U5" s="186"/>
      <c r="V5" s="205"/>
      <c r="W5" s="200"/>
      <c r="X5" s="200"/>
      <c r="Y5" s="176"/>
      <c r="Z5" s="212">
        <f>'管理组班表&amp;事项'!E28</f>
        <v>0</v>
      </c>
      <c r="AA5" s="213"/>
      <c r="AB5" s="104"/>
      <c r="AC5" s="105">
        <f>'管理组班表&amp;事项'!F28</f>
        <v>0</v>
      </c>
      <c r="AD5" s="213"/>
      <c r="AE5" s="104"/>
      <c r="AF5" s="105">
        <f>'管理组班表&amp;事项'!G28</f>
        <v>0</v>
      </c>
      <c r="AG5" s="213"/>
      <c r="AH5" s="104"/>
      <c r="AI5" s="182"/>
      <c r="AJ5" s="173"/>
      <c r="AK5" s="223"/>
      <c r="AL5" s="234" t="s">
        <v>142</v>
      </c>
      <c r="AM5" s="235"/>
      <c r="AN5" s="230"/>
      <c r="AO5" s="250" t="e">
        <f>AO3/AO4</f>
        <v>#DIV/0!</v>
      </c>
      <c r="AP5" s="250"/>
      <c r="AQ5" s="251"/>
    </row>
    <row r="6" s="88" customFormat="1" ht="72" customHeight="1" spans="1:43">
      <c r="A6" s="91"/>
      <c r="B6" s="91"/>
      <c r="C6" s="103">
        <f>'管理组班表&amp;事项'!B7</f>
        <v>0</v>
      </c>
      <c r="D6" s="104"/>
      <c r="E6" s="105"/>
      <c r="F6" s="106">
        <f>'管理组班表&amp;事项'!F7</f>
        <v>0</v>
      </c>
      <c r="G6" s="107"/>
      <c r="H6" s="107"/>
      <c r="I6" s="182"/>
      <c r="J6" s="173"/>
      <c r="K6" s="183"/>
      <c r="L6" s="184" t="s">
        <v>143</v>
      </c>
      <c r="M6" s="187"/>
      <c r="N6" s="187"/>
      <c r="O6" s="187"/>
      <c r="P6" s="187"/>
      <c r="Q6" s="187"/>
      <c r="R6" s="187"/>
      <c r="S6" s="187"/>
      <c r="T6" s="187"/>
      <c r="U6" s="187"/>
      <c r="V6" s="206"/>
      <c r="W6" s="200"/>
      <c r="X6" s="200"/>
      <c r="Y6" s="176"/>
      <c r="Z6" s="212">
        <f>'管理组班表&amp;事项'!E29</f>
        <v>0</v>
      </c>
      <c r="AA6" s="213"/>
      <c r="AB6" s="104"/>
      <c r="AC6" s="105">
        <f>'管理组班表&amp;事项'!F29</f>
        <v>0</v>
      </c>
      <c r="AD6" s="213"/>
      <c r="AE6" s="104"/>
      <c r="AF6" s="105">
        <f>'管理组班表&amp;事项'!G29</f>
        <v>0</v>
      </c>
      <c r="AG6" s="213"/>
      <c r="AH6" s="213"/>
      <c r="AI6" s="236"/>
      <c r="AJ6" s="173"/>
      <c r="AK6" s="223"/>
      <c r="AL6" s="234" t="s">
        <v>144</v>
      </c>
      <c r="AM6" s="235"/>
      <c r="AN6" s="230"/>
      <c r="AO6" s="250" t="e">
        <f>AO4/AO7</f>
        <v>#DIV/0!</v>
      </c>
      <c r="AP6" s="250"/>
      <c r="AQ6" s="251"/>
    </row>
    <row r="7" s="88" customFormat="1" ht="72" customHeight="1" spans="1:43">
      <c r="A7" s="91"/>
      <c r="B7" s="91"/>
      <c r="C7" s="103">
        <f>'管理组班表&amp;事项'!B8</f>
        <v>0</v>
      </c>
      <c r="D7" s="104"/>
      <c r="E7" s="105"/>
      <c r="F7" s="106">
        <f>'管理组班表&amp;事项'!F8</f>
        <v>0</v>
      </c>
      <c r="G7" s="107"/>
      <c r="H7" s="107"/>
      <c r="I7" s="182"/>
      <c r="J7" s="173"/>
      <c r="K7" s="183"/>
      <c r="L7" s="184" t="s">
        <v>145</v>
      </c>
      <c r="M7" s="188"/>
      <c r="N7" s="189"/>
      <c r="O7" s="189"/>
      <c r="P7" s="189"/>
      <c r="Q7" s="189"/>
      <c r="R7" s="189"/>
      <c r="S7" s="189"/>
      <c r="T7" s="189"/>
      <c r="U7" s="189"/>
      <c r="V7" s="207"/>
      <c r="W7" s="200"/>
      <c r="X7" s="200"/>
      <c r="Y7" s="176"/>
      <c r="Z7" s="215"/>
      <c r="AA7" s="216"/>
      <c r="AB7" s="217"/>
      <c r="AC7" s="216"/>
      <c r="AD7" s="216"/>
      <c r="AE7" s="217"/>
      <c r="AF7" s="216"/>
      <c r="AG7" s="216"/>
      <c r="AH7" s="237"/>
      <c r="AI7" s="233"/>
      <c r="AJ7" s="173"/>
      <c r="AK7" s="223"/>
      <c r="AL7" s="234" t="s">
        <v>146</v>
      </c>
      <c r="AM7" s="235"/>
      <c r="AN7" s="230"/>
      <c r="AO7" s="230">
        <f>SUM(AQ18:AQ53)</f>
        <v>0</v>
      </c>
      <c r="AP7" s="230"/>
      <c r="AQ7" s="252"/>
    </row>
    <row r="8" s="88" customFormat="1" ht="72" customHeight="1" spans="1:43">
      <c r="A8" s="91"/>
      <c r="B8" s="91"/>
      <c r="C8" s="108">
        <f>'管理组班表&amp;事项'!B9</f>
        <v>0</v>
      </c>
      <c r="D8" s="109"/>
      <c r="E8" s="110"/>
      <c r="F8" s="111">
        <f>'管理组班表&amp;事项'!F9</f>
        <v>0</v>
      </c>
      <c r="G8" s="113"/>
      <c r="H8" s="113"/>
      <c r="I8" s="182"/>
      <c r="J8" s="173"/>
      <c r="K8" s="190"/>
      <c r="L8" s="191"/>
      <c r="M8" s="192"/>
      <c r="N8" s="192"/>
      <c r="O8" s="192"/>
      <c r="P8" s="192"/>
      <c r="Q8" s="192"/>
      <c r="R8" s="192"/>
      <c r="S8" s="192"/>
      <c r="T8" s="192"/>
      <c r="U8" s="192"/>
      <c r="V8" s="208"/>
      <c r="W8" s="200"/>
      <c r="X8" s="200"/>
      <c r="Y8" s="176"/>
      <c r="Z8" s="218"/>
      <c r="AA8" s="219"/>
      <c r="AB8" s="220"/>
      <c r="AC8" s="219"/>
      <c r="AD8" s="219"/>
      <c r="AE8" s="220"/>
      <c r="AF8" s="219"/>
      <c r="AG8" s="219"/>
      <c r="AH8" s="238"/>
      <c r="AI8" s="233"/>
      <c r="AJ8" s="173"/>
      <c r="AK8" s="223"/>
      <c r="AL8" s="239" t="s">
        <v>147</v>
      </c>
      <c r="AM8" s="240"/>
      <c r="AN8" s="241"/>
      <c r="AO8" s="241">
        <f t="shared" si="0"/>
        <v>0</v>
      </c>
      <c r="AP8" s="241"/>
      <c r="AQ8" s="253"/>
    </row>
    <row r="9" s="88" customFormat="1" ht="30" customHeight="1" spans="1:43">
      <c r="A9" s="91"/>
      <c r="B9" s="91"/>
      <c r="C9" s="114"/>
      <c r="D9" s="114"/>
      <c r="E9" s="114"/>
      <c r="F9" s="115"/>
      <c r="G9" s="117"/>
      <c r="H9" s="117"/>
      <c r="I9" s="19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200"/>
      <c r="AC9" s="200"/>
      <c r="AD9" s="200"/>
      <c r="AE9" s="173"/>
      <c r="AF9" s="173"/>
      <c r="AG9" s="173"/>
      <c r="AH9" s="173"/>
      <c r="AI9" s="173"/>
      <c r="AJ9" s="173"/>
      <c r="AK9" s="173"/>
      <c r="AL9" s="173"/>
      <c r="AM9" s="173"/>
      <c r="AN9" s="232"/>
      <c r="AO9" s="232"/>
      <c r="AP9" s="232"/>
      <c r="AQ9" s="114"/>
    </row>
    <row r="10" s="88" customFormat="1" ht="37.5" hidden="1" spans="1:43">
      <c r="A10" s="91"/>
      <c r="B10" s="91"/>
      <c r="C10" s="114"/>
      <c r="D10" s="114"/>
      <c r="E10" s="114"/>
      <c r="F10" s="114"/>
      <c r="G10" s="114"/>
      <c r="H10" s="118"/>
      <c r="I10" s="118"/>
      <c r="J10" s="118"/>
      <c r="K10" s="194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4"/>
    </row>
    <row r="11" s="88" customFormat="1" ht="41" customHeight="1" spans="1:44">
      <c r="A11" s="119" t="s">
        <v>148</v>
      </c>
      <c r="B11" s="120"/>
      <c r="C11" s="121" t="s">
        <v>149</v>
      </c>
      <c r="D11" s="122"/>
      <c r="E11" s="122"/>
      <c r="F11" s="122"/>
      <c r="G11" s="122"/>
      <c r="H11" s="123"/>
      <c r="I11" s="123"/>
      <c r="J11" s="123"/>
      <c r="K11" s="123"/>
      <c r="L11" s="123"/>
      <c r="M11" s="123"/>
      <c r="N11" s="123">
        <f>TC预估!O8</f>
        <v>0</v>
      </c>
      <c r="O11" s="123">
        <f>TC预估!P8</f>
        <v>0</v>
      </c>
      <c r="P11" s="123">
        <f>TC预估!Q8</f>
        <v>0</v>
      </c>
      <c r="Q11" s="123">
        <f>TC预估!R8</f>
        <v>0</v>
      </c>
      <c r="R11" s="123">
        <f>TC预估!S8</f>
        <v>0</v>
      </c>
      <c r="S11" s="123">
        <f>TC预估!T8</f>
        <v>0</v>
      </c>
      <c r="T11" s="123">
        <f>TC预估!U8</f>
        <v>0</v>
      </c>
      <c r="U11" s="123">
        <f>TC预估!V8</f>
        <v>0</v>
      </c>
      <c r="V11" s="123">
        <f>TC预估!W8</f>
        <v>0</v>
      </c>
      <c r="W11" s="123">
        <f>TC预估!X8</f>
        <v>0</v>
      </c>
      <c r="X11" s="123">
        <f>TC预估!Y8</f>
        <v>0</v>
      </c>
      <c r="Y11" s="123">
        <f>TC预估!Z8</f>
        <v>0</v>
      </c>
      <c r="Z11" s="123">
        <f>TC预估!AA8</f>
        <v>0</v>
      </c>
      <c r="AA11" s="123">
        <f>TC预估!AB8</f>
        <v>0</v>
      </c>
      <c r="AB11" s="123">
        <f>TC预估!AC8</f>
        <v>0</v>
      </c>
      <c r="AC11" s="123">
        <f>TC预估!AD8</f>
        <v>0</v>
      </c>
      <c r="AD11" s="123">
        <f>TC预估!AE8</f>
        <v>0</v>
      </c>
      <c r="AE11" s="123">
        <f>TC预估!AF8</f>
        <v>0</v>
      </c>
      <c r="AF11" s="123">
        <f>TC预估!AG8</f>
        <v>0</v>
      </c>
      <c r="AG11" s="123">
        <f>TC预估!AH8</f>
        <v>0</v>
      </c>
      <c r="AH11" s="123">
        <f>TC预估!AI8</f>
        <v>0</v>
      </c>
      <c r="AI11" s="123">
        <f>TC预估!AJ8</f>
        <v>0</v>
      </c>
      <c r="AJ11" s="123">
        <f>TC预估!AK8</f>
        <v>0</v>
      </c>
      <c r="AK11" s="123">
        <f>TC预估!AL8</f>
        <v>0</v>
      </c>
      <c r="AL11" s="123">
        <f>TC预估!AM8</f>
        <v>0</v>
      </c>
      <c r="AM11" s="123"/>
      <c r="AN11" s="123"/>
      <c r="AO11" s="123"/>
      <c r="AP11" s="123"/>
      <c r="AQ11" s="254">
        <f t="shared" ref="AQ11:AQ16" si="1">SUM(H11:AP11)</f>
        <v>0</v>
      </c>
      <c r="AR11" s="255"/>
    </row>
    <row r="12" s="88" customFormat="1" ht="41" customHeight="1" spans="1:44">
      <c r="A12" s="119"/>
      <c r="B12" s="120"/>
      <c r="C12" s="124" t="s">
        <v>150</v>
      </c>
      <c r="D12" s="125"/>
      <c r="E12" s="125"/>
      <c r="F12" s="125"/>
      <c r="G12" s="125"/>
      <c r="H12" s="126"/>
      <c r="I12" s="126"/>
      <c r="J12" s="126"/>
      <c r="K12" s="126"/>
      <c r="L12" s="126"/>
      <c r="M12" s="126"/>
      <c r="N12" s="126">
        <f>TC预估!O17</f>
        <v>0</v>
      </c>
      <c r="O12" s="126">
        <f>TC预估!P17</f>
        <v>0</v>
      </c>
      <c r="P12" s="126">
        <f>TC预估!Q17</f>
        <v>0</v>
      </c>
      <c r="Q12" s="126">
        <f>TC预估!R17</f>
        <v>0</v>
      </c>
      <c r="R12" s="126">
        <f>TC预估!S17</f>
        <v>0</v>
      </c>
      <c r="S12" s="126">
        <f>TC预估!T17</f>
        <v>0</v>
      </c>
      <c r="T12" s="126">
        <f>TC预估!U17</f>
        <v>0</v>
      </c>
      <c r="U12" s="126">
        <f>TC预估!V17</f>
        <v>0</v>
      </c>
      <c r="V12" s="126">
        <f>TC预估!W17</f>
        <v>0</v>
      </c>
      <c r="W12" s="126">
        <f>TC预估!X17</f>
        <v>0</v>
      </c>
      <c r="X12" s="126">
        <f>TC预估!Y17</f>
        <v>0</v>
      </c>
      <c r="Y12" s="126">
        <f>TC预估!Z17</f>
        <v>0</v>
      </c>
      <c r="Z12" s="126">
        <f>TC预估!AA17</f>
        <v>0</v>
      </c>
      <c r="AA12" s="126">
        <f>TC预估!AB17</f>
        <v>0</v>
      </c>
      <c r="AB12" s="126">
        <f>TC预估!AC17</f>
        <v>0</v>
      </c>
      <c r="AC12" s="126">
        <f>TC预估!AD17</f>
        <v>0</v>
      </c>
      <c r="AD12" s="126">
        <f>TC预估!AE17</f>
        <v>0</v>
      </c>
      <c r="AE12" s="126">
        <f>TC预估!AF17</f>
        <v>0</v>
      </c>
      <c r="AF12" s="126">
        <f>TC预估!AG17</f>
        <v>0</v>
      </c>
      <c r="AG12" s="126">
        <f>TC预估!AH17</f>
        <v>0</v>
      </c>
      <c r="AH12" s="126">
        <f>TC预估!AI17</f>
        <v>0</v>
      </c>
      <c r="AI12" s="126">
        <f>TC预估!AJ17</f>
        <v>0</v>
      </c>
      <c r="AJ12" s="126">
        <f>TC预估!AK17</f>
        <v>0</v>
      </c>
      <c r="AK12" s="126">
        <f>TC预估!AL17</f>
        <v>0</v>
      </c>
      <c r="AL12" s="126">
        <f>TC预估!AM17</f>
        <v>0</v>
      </c>
      <c r="AM12" s="126"/>
      <c r="AN12" s="126"/>
      <c r="AO12" s="126"/>
      <c r="AP12" s="126"/>
      <c r="AQ12" s="256">
        <f t="shared" si="1"/>
        <v>0</v>
      </c>
      <c r="AR12" s="255"/>
    </row>
    <row r="13" s="88" customFormat="1" ht="41" customHeight="1" spans="1:44">
      <c r="A13" s="119" t="s">
        <v>151</v>
      </c>
      <c r="B13" s="127"/>
      <c r="C13" s="128" t="s">
        <v>152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256"/>
      <c r="AR13" s="255"/>
    </row>
    <row r="14" s="88" customFormat="1" ht="41" customHeight="1" spans="1:44">
      <c r="A14" s="119"/>
      <c r="B14" s="127"/>
      <c r="C14" s="130" t="s">
        <v>153</v>
      </c>
      <c r="D14" s="131"/>
      <c r="E14" s="131"/>
      <c r="F14" s="131"/>
      <c r="G14" s="131"/>
      <c r="H14" s="132">
        <f>IFERROR(LOOKUP(H12,工时配置!$B$4:$C$12),0)+工时配置!R21</f>
        <v>0</v>
      </c>
      <c r="I14" s="132">
        <f>IFERROR(LOOKUP(I12,工时配置!$B$4:$C$12),0)+工时配置!S21</f>
        <v>0</v>
      </c>
      <c r="J14" s="132">
        <f>IFERROR(LOOKUP(J12,工时配置!$B$4:$C$12),0)+工时配置!T21</f>
        <v>0</v>
      </c>
      <c r="K14" s="132">
        <f>IFERROR(LOOKUP(K12,工时配置!$B$4:$C$12),0)+工时配置!U21</f>
        <v>0</v>
      </c>
      <c r="L14" s="132">
        <f>IFERROR(LOOKUP(L12,工时配置!$B$4:$C$12),0)+工时配置!V21</f>
        <v>0</v>
      </c>
      <c r="M14" s="132">
        <f>IFERROR(LOOKUP(M12,工时配置!$B$4:$C$12),0)+工时配置!W21</f>
        <v>0</v>
      </c>
      <c r="N14" s="132">
        <f>IFERROR(LOOKUP(N12,工时配置!$B$4:$C$12),0)+工时配置!X21</f>
        <v>0</v>
      </c>
      <c r="O14" s="132">
        <f>IFERROR(LOOKUP(O12,工时配置!$B$4:$C$12),0)+工时配置!Y21</f>
        <v>0</v>
      </c>
      <c r="P14" s="132">
        <f>IFERROR(LOOKUP(P12,工时配置!$B$4:$C$12),0)+工时配置!Z21</f>
        <v>0</v>
      </c>
      <c r="Q14" s="132">
        <f>IFERROR(LOOKUP(Q12,工时配置!$B$4:$C$12),0)+工时配置!AA21</f>
        <v>0</v>
      </c>
      <c r="R14" s="132">
        <f>IFERROR(LOOKUP(R12,工时配置!$B$4:$C$12),0)+工时配置!AB21</f>
        <v>0</v>
      </c>
      <c r="S14" s="132">
        <f>IFERROR(LOOKUP(S12,工时配置!$B$4:$C$12),0)+工时配置!AC21</f>
        <v>0</v>
      </c>
      <c r="T14" s="132">
        <f>IFERROR(LOOKUP(T12,工时配置!$B$4:$C$12),0)+工时配置!AD21</f>
        <v>0</v>
      </c>
      <c r="U14" s="132">
        <f>IFERROR(LOOKUP(U12,工时配置!$B$4:$C$12),0)+工时配置!AE21</f>
        <v>0</v>
      </c>
      <c r="V14" s="132">
        <f>IFERROR(LOOKUP(V12,工时配置!$B$4:$C$12),0)+工时配置!AF21</f>
        <v>0</v>
      </c>
      <c r="W14" s="132">
        <f>IFERROR(LOOKUP(W12,工时配置!$B$4:$C$12),0)+工时配置!AG21</f>
        <v>0</v>
      </c>
      <c r="X14" s="132">
        <f>IFERROR(LOOKUP(X12,工时配置!$B$4:$C$12),0)+工时配置!AH21</f>
        <v>0</v>
      </c>
      <c r="Y14" s="132">
        <f>IFERROR(LOOKUP(Y12,工时配置!$B$4:$C$12),0)+工时配置!AI21</f>
        <v>0</v>
      </c>
      <c r="Z14" s="132">
        <f>IFERROR(LOOKUP(Z12,工时配置!$B$4:$C$12),0)+工时配置!AJ21</f>
        <v>0</v>
      </c>
      <c r="AA14" s="132">
        <f>IFERROR(LOOKUP(AA12,工时配置!$B$4:$C$12),0)+工时配置!AK21</f>
        <v>0</v>
      </c>
      <c r="AB14" s="132">
        <f>IFERROR(LOOKUP(AB12,工时配置!$B$4:$C$12),0)+工时配置!AL21</f>
        <v>0</v>
      </c>
      <c r="AC14" s="132">
        <f>IFERROR(LOOKUP(AC12,工时配置!$B$4:$C$12),0)+工时配置!AM21</f>
        <v>0</v>
      </c>
      <c r="AD14" s="132">
        <f>IFERROR(LOOKUP(AD12,工时配置!$B$4:$C$12),0)+工时配置!AN21</f>
        <v>0</v>
      </c>
      <c r="AE14" s="132">
        <f>IFERROR(LOOKUP(AE12,工时配置!$B$4:$C$12),0)+工时配置!AO21</f>
        <v>0</v>
      </c>
      <c r="AF14" s="132">
        <f>IFERROR(LOOKUP(AF12,工时配置!$B$4:$C$12),0)+工时配置!AP21</f>
        <v>0</v>
      </c>
      <c r="AG14" s="132">
        <f>IFERROR(LOOKUP(AG12,工时配置!$B$4:$C$12),0)+工时配置!AQ21</f>
        <v>0</v>
      </c>
      <c r="AH14" s="132">
        <f>IFERROR(LOOKUP(AH12,工时配置!$B$4:$C$12),0)+工时配置!AR21</f>
        <v>0</v>
      </c>
      <c r="AI14" s="132">
        <f>IFERROR(LOOKUP(AI12,工时配置!$B$4:$C$12),0)+工时配置!AS21</f>
        <v>0</v>
      </c>
      <c r="AJ14" s="132">
        <f>IFERROR(LOOKUP(AJ12,工时配置!$B$4:$C$12),0)+工时配置!AT21</f>
        <v>0</v>
      </c>
      <c r="AK14" s="132">
        <f>IFERROR(LOOKUP(AK12,工时配置!$B$4:$C$12),0)+工时配置!AU21</f>
        <v>0</v>
      </c>
      <c r="AL14" s="132">
        <f>IFERROR(LOOKUP(AL12,工时配置!$B$4:$C$12),0)+工时配置!AV21</f>
        <v>0</v>
      </c>
      <c r="AM14" s="132">
        <f>IFERROR(LOOKUP(AM12,工时配置!$B$4:$C$12),0)+工时配置!AW21</f>
        <v>0</v>
      </c>
      <c r="AN14" s="132"/>
      <c r="AO14" s="132"/>
      <c r="AP14" s="132"/>
      <c r="AQ14" s="257">
        <f t="shared" si="1"/>
        <v>0</v>
      </c>
      <c r="AR14" s="255"/>
    </row>
    <row r="15" s="88" customFormat="1" ht="41" customHeight="1" spans="1:44">
      <c r="A15" s="119" t="s">
        <v>93</v>
      </c>
      <c r="B15" s="133"/>
      <c r="C15" s="134" t="s">
        <v>154</v>
      </c>
      <c r="D15" s="135"/>
      <c r="E15" s="135"/>
      <c r="F15" s="135"/>
      <c r="G15" s="135"/>
      <c r="H15" s="136">
        <f t="shared" ref="H15:AM15" si="2">COUNT(H18:H53)/2</f>
        <v>0</v>
      </c>
      <c r="I15" s="136">
        <f t="shared" si="2"/>
        <v>0</v>
      </c>
      <c r="J15" s="136">
        <f t="shared" si="2"/>
        <v>0</v>
      </c>
      <c r="K15" s="136">
        <f t="shared" si="2"/>
        <v>0</v>
      </c>
      <c r="L15" s="136">
        <f t="shared" si="2"/>
        <v>0</v>
      </c>
      <c r="M15" s="136">
        <f t="shared" si="2"/>
        <v>0</v>
      </c>
      <c r="N15" s="136">
        <f t="shared" si="2"/>
        <v>0</v>
      </c>
      <c r="O15" s="136">
        <f t="shared" si="2"/>
        <v>0</v>
      </c>
      <c r="P15" s="136">
        <f t="shared" si="2"/>
        <v>0</v>
      </c>
      <c r="Q15" s="136">
        <f t="shared" si="2"/>
        <v>0</v>
      </c>
      <c r="R15" s="136">
        <f t="shared" si="2"/>
        <v>0</v>
      </c>
      <c r="S15" s="136">
        <f t="shared" si="2"/>
        <v>0</v>
      </c>
      <c r="T15" s="136">
        <f t="shared" si="2"/>
        <v>0</v>
      </c>
      <c r="U15" s="136">
        <f t="shared" si="2"/>
        <v>0</v>
      </c>
      <c r="V15" s="136">
        <f t="shared" si="2"/>
        <v>0</v>
      </c>
      <c r="W15" s="136">
        <f t="shared" si="2"/>
        <v>0</v>
      </c>
      <c r="X15" s="136">
        <f t="shared" si="2"/>
        <v>0</v>
      </c>
      <c r="Y15" s="136">
        <f t="shared" si="2"/>
        <v>0</v>
      </c>
      <c r="Z15" s="136">
        <f t="shared" si="2"/>
        <v>0</v>
      </c>
      <c r="AA15" s="136">
        <f t="shared" si="2"/>
        <v>0</v>
      </c>
      <c r="AB15" s="136">
        <f t="shared" si="2"/>
        <v>0</v>
      </c>
      <c r="AC15" s="136">
        <f t="shared" si="2"/>
        <v>0</v>
      </c>
      <c r="AD15" s="136">
        <f t="shared" si="2"/>
        <v>0</v>
      </c>
      <c r="AE15" s="136">
        <f t="shared" si="2"/>
        <v>0</v>
      </c>
      <c r="AF15" s="136">
        <f t="shared" si="2"/>
        <v>0</v>
      </c>
      <c r="AG15" s="136">
        <f t="shared" si="2"/>
        <v>0</v>
      </c>
      <c r="AH15" s="136">
        <f t="shared" si="2"/>
        <v>0</v>
      </c>
      <c r="AI15" s="136">
        <f t="shared" si="2"/>
        <v>0</v>
      </c>
      <c r="AJ15" s="136">
        <f t="shared" si="2"/>
        <v>0</v>
      </c>
      <c r="AK15" s="136">
        <f t="shared" si="2"/>
        <v>0</v>
      </c>
      <c r="AL15" s="136">
        <f t="shared" si="2"/>
        <v>0</v>
      </c>
      <c r="AM15" s="136">
        <f t="shared" si="2"/>
        <v>0</v>
      </c>
      <c r="AN15" s="242"/>
      <c r="AO15" s="242"/>
      <c r="AP15" s="258"/>
      <c r="AQ15" s="257">
        <f t="shared" si="1"/>
        <v>0</v>
      </c>
      <c r="AR15" s="255"/>
    </row>
    <row r="16" s="88" customFormat="1" ht="41" customHeight="1" spans="1:44">
      <c r="A16" s="119"/>
      <c r="B16" s="133"/>
      <c r="C16" s="137" t="s">
        <v>155</v>
      </c>
      <c r="D16" s="138"/>
      <c r="E16" s="138"/>
      <c r="F16" s="138"/>
      <c r="G16" s="138"/>
      <c r="H16" s="139">
        <f t="shared" ref="H16:AM16" si="3">H15-H14</f>
        <v>0</v>
      </c>
      <c r="I16" s="139">
        <f t="shared" si="3"/>
        <v>0</v>
      </c>
      <c r="J16" s="139">
        <f t="shared" si="3"/>
        <v>0</v>
      </c>
      <c r="K16" s="139">
        <f t="shared" si="3"/>
        <v>0</v>
      </c>
      <c r="L16" s="139">
        <f t="shared" si="3"/>
        <v>0</v>
      </c>
      <c r="M16" s="139">
        <f t="shared" si="3"/>
        <v>0</v>
      </c>
      <c r="N16" s="139">
        <f t="shared" si="3"/>
        <v>0</v>
      </c>
      <c r="O16" s="139">
        <f t="shared" si="3"/>
        <v>0</v>
      </c>
      <c r="P16" s="139">
        <f t="shared" si="3"/>
        <v>0</v>
      </c>
      <c r="Q16" s="139">
        <f t="shared" si="3"/>
        <v>0</v>
      </c>
      <c r="R16" s="139">
        <f t="shared" si="3"/>
        <v>0</v>
      </c>
      <c r="S16" s="139">
        <f t="shared" si="3"/>
        <v>0</v>
      </c>
      <c r="T16" s="139">
        <f t="shared" si="3"/>
        <v>0</v>
      </c>
      <c r="U16" s="139">
        <f t="shared" si="3"/>
        <v>0</v>
      </c>
      <c r="V16" s="139">
        <f t="shared" si="3"/>
        <v>0</v>
      </c>
      <c r="W16" s="139">
        <f t="shared" si="3"/>
        <v>0</v>
      </c>
      <c r="X16" s="139">
        <f t="shared" si="3"/>
        <v>0</v>
      </c>
      <c r="Y16" s="139">
        <f t="shared" si="3"/>
        <v>0</v>
      </c>
      <c r="Z16" s="139">
        <f t="shared" si="3"/>
        <v>0</v>
      </c>
      <c r="AA16" s="139">
        <f t="shared" si="3"/>
        <v>0</v>
      </c>
      <c r="AB16" s="139">
        <f t="shared" si="3"/>
        <v>0</v>
      </c>
      <c r="AC16" s="139">
        <f t="shared" si="3"/>
        <v>0</v>
      </c>
      <c r="AD16" s="139">
        <f t="shared" si="3"/>
        <v>0</v>
      </c>
      <c r="AE16" s="139">
        <f t="shared" si="3"/>
        <v>0</v>
      </c>
      <c r="AF16" s="139">
        <f t="shared" si="3"/>
        <v>0</v>
      </c>
      <c r="AG16" s="139">
        <f t="shared" si="3"/>
        <v>0</v>
      </c>
      <c r="AH16" s="139">
        <f t="shared" si="3"/>
        <v>0</v>
      </c>
      <c r="AI16" s="139">
        <f t="shared" si="3"/>
        <v>0</v>
      </c>
      <c r="AJ16" s="139">
        <f t="shared" si="3"/>
        <v>0</v>
      </c>
      <c r="AK16" s="139">
        <f t="shared" si="3"/>
        <v>0</v>
      </c>
      <c r="AL16" s="139">
        <f t="shared" si="3"/>
        <v>0</v>
      </c>
      <c r="AM16" s="139">
        <f t="shared" si="3"/>
        <v>0</v>
      </c>
      <c r="AN16" s="243"/>
      <c r="AO16" s="139"/>
      <c r="AP16" s="139"/>
      <c r="AQ16" s="259">
        <f t="shared" si="1"/>
        <v>0</v>
      </c>
      <c r="AR16" s="255"/>
    </row>
    <row r="17" s="88" customFormat="1" ht="72" customHeight="1" spans="1:44">
      <c r="A17" s="140" t="s">
        <v>156</v>
      </c>
      <c r="B17" s="140"/>
      <c r="C17" s="141" t="s">
        <v>99</v>
      </c>
      <c r="D17" s="142"/>
      <c r="E17" s="143"/>
      <c r="F17" s="144" t="s">
        <v>157</v>
      </c>
      <c r="G17" s="145"/>
      <c r="H17" s="146">
        <v>7</v>
      </c>
      <c r="I17" s="146" t="s">
        <v>158</v>
      </c>
      <c r="J17" s="146">
        <v>8</v>
      </c>
      <c r="K17" s="146" t="s">
        <v>65</v>
      </c>
      <c r="L17" s="146">
        <v>9</v>
      </c>
      <c r="M17" s="146" t="s">
        <v>66</v>
      </c>
      <c r="N17" s="146">
        <v>10</v>
      </c>
      <c r="O17" s="146" t="s">
        <v>67</v>
      </c>
      <c r="P17" s="146">
        <v>11</v>
      </c>
      <c r="Q17" s="146" t="s">
        <v>68</v>
      </c>
      <c r="R17" s="146">
        <v>12</v>
      </c>
      <c r="S17" s="146" t="s">
        <v>69</v>
      </c>
      <c r="T17" s="146">
        <v>13</v>
      </c>
      <c r="U17" s="146" t="s">
        <v>70</v>
      </c>
      <c r="V17" s="146">
        <v>14</v>
      </c>
      <c r="W17" s="146" t="s">
        <v>71</v>
      </c>
      <c r="X17" s="146">
        <v>15</v>
      </c>
      <c r="Y17" s="146" t="s">
        <v>72</v>
      </c>
      <c r="Z17" s="146">
        <v>16</v>
      </c>
      <c r="AA17" s="146" t="s">
        <v>73</v>
      </c>
      <c r="AB17" s="146">
        <v>17</v>
      </c>
      <c r="AC17" s="146" t="s">
        <v>74</v>
      </c>
      <c r="AD17" s="146">
        <v>18</v>
      </c>
      <c r="AE17" s="146" t="s">
        <v>75</v>
      </c>
      <c r="AF17" s="146">
        <v>19</v>
      </c>
      <c r="AG17" s="146" t="s">
        <v>76</v>
      </c>
      <c r="AH17" s="146">
        <v>20</v>
      </c>
      <c r="AI17" s="146" t="s">
        <v>77</v>
      </c>
      <c r="AJ17" s="146">
        <v>21</v>
      </c>
      <c r="AK17" s="146" t="s">
        <v>78</v>
      </c>
      <c r="AL17" s="146">
        <v>22</v>
      </c>
      <c r="AM17" s="146" t="s">
        <v>79</v>
      </c>
      <c r="AN17" s="146">
        <v>23</v>
      </c>
      <c r="AO17" s="146" t="s">
        <v>80</v>
      </c>
      <c r="AP17" s="146">
        <v>24</v>
      </c>
      <c r="AQ17" s="260" t="s">
        <v>159</v>
      </c>
      <c r="AR17" s="255"/>
    </row>
    <row r="18" s="88" customFormat="1" ht="60" customHeight="1" spans="1:44">
      <c r="A18" s="147" t="str">
        <f>IFERROR(VLOOKUP(C18,排班请求!$B:$R,8,FALSE)&amp;"-"&amp;VLOOKUP(C18,排班请求!$B:$R,9,FALSE),"")</f>
        <v/>
      </c>
      <c r="B18" s="147"/>
      <c r="C18" s="148"/>
      <c r="D18" s="149"/>
      <c r="E18" s="149"/>
      <c r="F18" s="150"/>
      <c r="G18" s="151"/>
      <c r="H18" s="152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261"/>
      <c r="AQ18" s="262">
        <f t="shared" ref="AQ18:AQ22" si="4">COUNT(H18:AP18)/2</f>
        <v>0</v>
      </c>
      <c r="AR18" s="255"/>
    </row>
    <row r="19" s="88" customFormat="1" ht="60" customHeight="1" spans="1:44">
      <c r="A19" s="147"/>
      <c r="B19" s="147"/>
      <c r="C19" s="153"/>
      <c r="D19" s="154"/>
      <c r="E19" s="154"/>
      <c r="F19" s="155"/>
      <c r="G19" s="156"/>
      <c r="H19" s="157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263"/>
      <c r="AQ19" s="214"/>
      <c r="AR19" s="255"/>
    </row>
    <row r="20" s="88" customFormat="1" ht="60" customHeight="1" spans="1:44">
      <c r="A20" s="147" t="str">
        <f>IFERROR(VLOOKUP(C20,排班请求!$B:$R,8,FALSE)&amp;"-"&amp;VLOOKUP(C20,排班请求!$B:$R,9,FALSE),"")</f>
        <v/>
      </c>
      <c r="B20" s="147"/>
      <c r="C20" s="148"/>
      <c r="D20" s="149"/>
      <c r="E20" s="149"/>
      <c r="F20" s="155"/>
      <c r="G20" s="155"/>
      <c r="H20" s="152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261"/>
      <c r="AQ20" s="262">
        <f t="shared" si="4"/>
        <v>0</v>
      </c>
      <c r="AR20" s="255"/>
    </row>
    <row r="21" s="88" customFormat="1" ht="60" customHeight="1" spans="1:44">
      <c r="A21" s="147"/>
      <c r="B21" s="147"/>
      <c r="C21" s="153"/>
      <c r="D21" s="154"/>
      <c r="E21" s="154"/>
      <c r="F21" s="155"/>
      <c r="G21" s="155"/>
      <c r="H21" s="157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196"/>
      <c r="AO21" s="196"/>
      <c r="AP21" s="263"/>
      <c r="AQ21" s="214"/>
      <c r="AR21" s="255"/>
    </row>
    <row r="22" s="88" customFormat="1" ht="60" customHeight="1" spans="1:44">
      <c r="A22" s="147" t="str">
        <f>IFERROR(VLOOKUP(C22,排班请求!$B:$R,8,FALSE)&amp;"-"&amp;VLOOKUP(C22,排班请求!$B:$R,9,FALSE),"")</f>
        <v/>
      </c>
      <c r="B22" s="147"/>
      <c r="C22" s="148"/>
      <c r="D22" s="149"/>
      <c r="E22" s="149"/>
      <c r="F22" s="155"/>
      <c r="G22" s="155"/>
      <c r="H22" s="152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261"/>
      <c r="AQ22" s="262">
        <f t="shared" si="4"/>
        <v>0</v>
      </c>
      <c r="AR22" s="255"/>
    </row>
    <row r="23" s="88" customFormat="1" ht="60" customHeight="1" spans="1:44">
      <c r="A23" s="147"/>
      <c r="B23" s="147"/>
      <c r="C23" s="153"/>
      <c r="D23" s="154"/>
      <c r="E23" s="154"/>
      <c r="F23" s="155"/>
      <c r="G23" s="155"/>
      <c r="H23" s="157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263"/>
      <c r="AQ23" s="214"/>
      <c r="AR23" s="255"/>
    </row>
    <row r="24" s="88" customFormat="1" ht="60" customHeight="1" spans="1:44">
      <c r="A24" s="147" t="str">
        <f>IFERROR(VLOOKUP(C24,排班请求!$B:$R,8,FALSE)&amp;"-"&amp;VLOOKUP(C24,排班请求!$B:$R,9,FALSE),"")</f>
        <v/>
      </c>
      <c r="B24" s="147"/>
      <c r="C24" s="148"/>
      <c r="D24" s="149"/>
      <c r="E24" s="149"/>
      <c r="F24" s="155"/>
      <c r="G24" s="155"/>
      <c r="H24" s="152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261"/>
      <c r="AQ24" s="262">
        <f t="shared" ref="AQ24:AQ28" si="5">COUNT(H24:AP24)/2</f>
        <v>0</v>
      </c>
      <c r="AR24" s="255"/>
    </row>
    <row r="25" s="88" customFormat="1" ht="60" customHeight="1" spans="1:44">
      <c r="A25" s="147"/>
      <c r="B25" s="147"/>
      <c r="C25" s="153"/>
      <c r="D25" s="154"/>
      <c r="E25" s="154"/>
      <c r="F25" s="155"/>
      <c r="G25" s="155"/>
      <c r="H25" s="157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263"/>
      <c r="AQ25" s="214"/>
      <c r="AR25" s="255"/>
    </row>
    <row r="26" s="88" customFormat="1" ht="60" customHeight="1" spans="1:44">
      <c r="A26" s="147" t="str">
        <f>IFERROR(VLOOKUP(C26,排班请求!$B:$R,8,FALSE)&amp;"-"&amp;VLOOKUP(C26,排班请求!$B:$R,9,FALSE),"")</f>
        <v/>
      </c>
      <c r="B26" s="147"/>
      <c r="C26" s="148"/>
      <c r="D26" s="149"/>
      <c r="E26" s="149"/>
      <c r="F26" s="155"/>
      <c r="G26" s="155"/>
      <c r="H26" s="152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261"/>
      <c r="AQ26" s="262">
        <f t="shared" si="5"/>
        <v>0</v>
      </c>
      <c r="AR26" s="255"/>
    </row>
    <row r="27" s="88" customFormat="1" ht="60" customHeight="1" spans="1:44">
      <c r="A27" s="147"/>
      <c r="B27" s="147"/>
      <c r="C27" s="153"/>
      <c r="D27" s="154"/>
      <c r="E27" s="154"/>
      <c r="F27" s="155"/>
      <c r="G27" s="155"/>
      <c r="H27" s="157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263"/>
      <c r="AQ27" s="214"/>
      <c r="AR27" s="255"/>
    </row>
    <row r="28" s="88" customFormat="1" ht="60" customHeight="1" spans="1:44">
      <c r="A28" s="147" t="str">
        <f>IFERROR(VLOOKUP(C28,排班请求!$B:$R,8,FALSE)&amp;"-"&amp;VLOOKUP(C28,排班请求!$B:$R,9,FALSE),"")</f>
        <v/>
      </c>
      <c r="B28" s="147"/>
      <c r="C28" s="148"/>
      <c r="D28" s="149"/>
      <c r="E28" s="149"/>
      <c r="F28" s="155"/>
      <c r="G28" s="155"/>
      <c r="H28" s="152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261"/>
      <c r="AQ28" s="262">
        <f t="shared" si="5"/>
        <v>0</v>
      </c>
      <c r="AR28" s="255"/>
    </row>
    <row r="29" s="88" customFormat="1" ht="60" customHeight="1" spans="1:44">
      <c r="A29" s="147"/>
      <c r="B29" s="147"/>
      <c r="C29" s="153"/>
      <c r="D29" s="154"/>
      <c r="E29" s="154"/>
      <c r="F29" s="155"/>
      <c r="G29" s="155"/>
      <c r="H29" s="157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263"/>
      <c r="AQ29" s="214"/>
      <c r="AR29" s="255"/>
    </row>
    <row r="30" s="88" customFormat="1" ht="60" customHeight="1" spans="1:44">
      <c r="A30" s="147" t="str">
        <f>IFERROR(VLOOKUP(C30,排班请求!$B:$R,8,FALSE)&amp;"-"&amp;VLOOKUP(C30,排班请求!$B:$R,9,FALSE),"")</f>
        <v/>
      </c>
      <c r="B30" s="147"/>
      <c r="C30" s="148"/>
      <c r="D30" s="149"/>
      <c r="E30" s="149"/>
      <c r="F30" s="155"/>
      <c r="G30" s="155"/>
      <c r="H30" s="152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261"/>
      <c r="AQ30" s="262">
        <f t="shared" ref="AQ30:AQ34" si="6">COUNT(H30:AP30)/2</f>
        <v>0</v>
      </c>
      <c r="AR30" s="255"/>
    </row>
    <row r="31" s="88" customFormat="1" ht="60" customHeight="1" spans="1:44">
      <c r="A31" s="147"/>
      <c r="B31" s="147"/>
      <c r="C31" s="153"/>
      <c r="D31" s="154"/>
      <c r="E31" s="154"/>
      <c r="F31" s="155"/>
      <c r="G31" s="155"/>
      <c r="H31" s="157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263"/>
      <c r="AQ31" s="214"/>
      <c r="AR31" s="255"/>
    </row>
    <row r="32" s="88" customFormat="1" ht="60" customHeight="1" spans="1:44">
      <c r="A32" s="147" t="str">
        <f>IFERROR(VLOOKUP(C32,排班请求!$B:$R,8,FALSE)&amp;"-"&amp;VLOOKUP(C32,排班请求!$B:$R,9,FALSE),"")</f>
        <v/>
      </c>
      <c r="B32" s="147"/>
      <c r="C32" s="148"/>
      <c r="D32" s="149"/>
      <c r="E32" s="149"/>
      <c r="F32" s="155"/>
      <c r="G32" s="155"/>
      <c r="H32" s="152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261"/>
      <c r="AQ32" s="262">
        <f t="shared" si="6"/>
        <v>0</v>
      </c>
      <c r="AR32" s="255"/>
    </row>
    <row r="33" s="88" customFormat="1" ht="60" customHeight="1" spans="1:44">
      <c r="A33" s="147"/>
      <c r="B33" s="147"/>
      <c r="C33" s="153"/>
      <c r="D33" s="154"/>
      <c r="E33" s="154"/>
      <c r="F33" s="155"/>
      <c r="G33" s="155"/>
      <c r="H33" s="157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263"/>
      <c r="AQ33" s="214"/>
      <c r="AR33" s="255"/>
    </row>
    <row r="34" s="88" customFormat="1" ht="60" customHeight="1" spans="1:44">
      <c r="A34" s="147" t="str">
        <f>IFERROR(VLOOKUP(C34,排班请求!$B:$R,8,FALSE)&amp;"-"&amp;VLOOKUP(C34,排班请求!$B:$R,9,FALSE),"")</f>
        <v/>
      </c>
      <c r="B34" s="147"/>
      <c r="C34" s="148"/>
      <c r="D34" s="149"/>
      <c r="E34" s="149"/>
      <c r="F34" s="155"/>
      <c r="G34" s="155"/>
      <c r="H34" s="152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261"/>
      <c r="AQ34" s="262">
        <f t="shared" si="6"/>
        <v>0</v>
      </c>
      <c r="AR34" s="255"/>
    </row>
    <row r="35" s="88" customFormat="1" ht="60" customHeight="1" spans="1:44">
      <c r="A35" s="147"/>
      <c r="B35" s="147"/>
      <c r="C35" s="153"/>
      <c r="D35" s="154"/>
      <c r="E35" s="154"/>
      <c r="F35" s="155"/>
      <c r="G35" s="155"/>
      <c r="H35" s="157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263"/>
      <c r="AQ35" s="214"/>
      <c r="AR35" s="255"/>
    </row>
    <row r="36" s="88" customFormat="1" ht="60" customHeight="1" spans="1:44">
      <c r="A36" s="147" t="str">
        <f>IFERROR(VLOOKUP(C36,排班请求!$B:$R,8,FALSE)&amp;"-"&amp;VLOOKUP(C36,排班请求!$B:$R,9,FALSE),"")</f>
        <v/>
      </c>
      <c r="B36" s="147"/>
      <c r="C36" s="148"/>
      <c r="D36" s="149"/>
      <c r="E36" s="149"/>
      <c r="F36" s="155"/>
      <c r="G36" s="155"/>
      <c r="H36" s="152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261"/>
      <c r="AQ36" s="262">
        <f t="shared" ref="AQ36:AQ40" si="7">COUNT(H36:AP36)/2</f>
        <v>0</v>
      </c>
      <c r="AR36" s="255"/>
    </row>
    <row r="37" s="88" customFormat="1" ht="60" customHeight="1" spans="1:44">
      <c r="A37" s="147"/>
      <c r="B37" s="147"/>
      <c r="C37" s="153"/>
      <c r="D37" s="154"/>
      <c r="E37" s="154"/>
      <c r="F37" s="155"/>
      <c r="G37" s="155"/>
      <c r="H37" s="157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263"/>
      <c r="AQ37" s="214"/>
      <c r="AR37" s="255"/>
    </row>
    <row r="38" s="88" customFormat="1" ht="60" customHeight="1" spans="1:44">
      <c r="A38" s="147" t="str">
        <f>IFERROR(VLOOKUP(C38,排班请求!$B:$R,8,FALSE)&amp;"-"&amp;VLOOKUP(C38,排班请求!$B:$R,9,FALSE),"")</f>
        <v/>
      </c>
      <c r="B38" s="147"/>
      <c r="C38" s="148"/>
      <c r="D38" s="149"/>
      <c r="E38" s="149"/>
      <c r="F38" s="155"/>
      <c r="G38" s="155"/>
      <c r="H38" s="152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261"/>
      <c r="AQ38" s="262">
        <f t="shared" si="7"/>
        <v>0</v>
      </c>
      <c r="AR38" s="255"/>
    </row>
    <row r="39" s="88" customFormat="1" ht="60" customHeight="1" spans="1:44">
      <c r="A39" s="147"/>
      <c r="B39" s="147"/>
      <c r="C39" s="153"/>
      <c r="D39" s="154"/>
      <c r="E39" s="154"/>
      <c r="F39" s="155"/>
      <c r="G39" s="155"/>
      <c r="H39" s="157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6"/>
      <c r="AM39" s="196"/>
      <c r="AN39" s="196"/>
      <c r="AO39" s="196"/>
      <c r="AP39" s="263"/>
      <c r="AQ39" s="214"/>
      <c r="AR39" s="255"/>
    </row>
    <row r="40" s="88" customFormat="1" ht="60" customHeight="1" spans="1:44">
      <c r="A40" s="147" t="str">
        <f>IFERROR(VLOOKUP(C40,排班请求!$B:$R,8,FALSE)&amp;"-"&amp;VLOOKUP(C40,排班请求!$B:$R,9,FALSE),"")</f>
        <v/>
      </c>
      <c r="B40" s="147"/>
      <c r="C40" s="148"/>
      <c r="D40" s="149"/>
      <c r="E40" s="149"/>
      <c r="F40" s="155"/>
      <c r="G40" s="155"/>
      <c r="H40" s="152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261"/>
      <c r="AQ40" s="262">
        <f t="shared" si="7"/>
        <v>0</v>
      </c>
      <c r="AR40" s="255"/>
    </row>
    <row r="41" s="88" customFormat="1" ht="60" customHeight="1" spans="1:44">
      <c r="A41" s="147"/>
      <c r="B41" s="147"/>
      <c r="C41" s="153"/>
      <c r="D41" s="154"/>
      <c r="E41" s="154"/>
      <c r="F41" s="155"/>
      <c r="G41" s="155"/>
      <c r="H41" s="157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  <c r="AL41" s="196"/>
      <c r="AM41" s="196"/>
      <c r="AN41" s="196"/>
      <c r="AO41" s="196"/>
      <c r="AP41" s="263"/>
      <c r="AQ41" s="214"/>
      <c r="AR41" s="255"/>
    </row>
    <row r="42" s="88" customFormat="1" ht="60" customHeight="1" spans="1:44">
      <c r="A42" s="147" t="str">
        <f>IFERROR(VLOOKUP(C42,排班请求!$B:$R,8,FALSE)&amp;"-"&amp;VLOOKUP(C42,排班请求!$B:$R,9,FALSE),"")</f>
        <v/>
      </c>
      <c r="B42" s="147"/>
      <c r="C42" s="148"/>
      <c r="D42" s="149"/>
      <c r="E42" s="149"/>
      <c r="F42" s="158"/>
      <c r="G42" s="158"/>
      <c r="H42" s="152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261"/>
      <c r="AQ42" s="262">
        <f t="shared" ref="AQ42:AQ46" si="8">COUNT(H42:AP42)/2</f>
        <v>0</v>
      </c>
      <c r="AR42" s="255"/>
    </row>
    <row r="43" s="88" customFormat="1" ht="60" customHeight="1" spans="1:44">
      <c r="A43" s="147"/>
      <c r="B43" s="147"/>
      <c r="C43" s="159"/>
      <c r="D43" s="160"/>
      <c r="E43" s="161"/>
      <c r="F43" s="162"/>
      <c r="G43" s="163"/>
      <c r="H43" s="157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196"/>
      <c r="AI43" s="196"/>
      <c r="AJ43" s="196"/>
      <c r="AK43" s="196"/>
      <c r="AL43" s="196"/>
      <c r="AM43" s="196"/>
      <c r="AN43" s="196"/>
      <c r="AO43" s="196"/>
      <c r="AP43" s="263"/>
      <c r="AQ43" s="264"/>
      <c r="AR43" s="255"/>
    </row>
    <row r="44" s="88" customFormat="1" ht="60" customHeight="1" spans="1:44">
      <c r="A44" s="147" t="str">
        <f>IFERROR(VLOOKUP(C44,排班请求!$B:$R,8,FALSE)&amp;"-"&amp;VLOOKUP(C44,排班请求!$B:$R,9,FALSE),"")</f>
        <v/>
      </c>
      <c r="B44" s="147"/>
      <c r="C44" s="153"/>
      <c r="D44" s="164"/>
      <c r="E44" s="149"/>
      <c r="F44" s="155"/>
      <c r="G44" s="165"/>
      <c r="H44" s="152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261"/>
      <c r="AQ44" s="262">
        <f t="shared" si="8"/>
        <v>0</v>
      </c>
      <c r="AR44" s="255"/>
    </row>
    <row r="45" s="88" customFormat="1" ht="60" customHeight="1" spans="1:44">
      <c r="A45" s="147"/>
      <c r="B45" s="147"/>
      <c r="C45" s="153"/>
      <c r="D45" s="154"/>
      <c r="E45" s="154"/>
      <c r="F45" s="155"/>
      <c r="G45" s="155"/>
      <c r="H45" s="157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  <c r="AO45" s="196"/>
      <c r="AP45" s="263"/>
      <c r="AQ45" s="214"/>
      <c r="AR45" s="255"/>
    </row>
    <row r="46" s="88" customFormat="1" ht="60" customHeight="1" spans="1:44">
      <c r="A46" s="147" t="str">
        <f>IFERROR(VLOOKUP(C46,排班请求!$B:$R,8,FALSE)&amp;"-"&amp;VLOOKUP(C46,排班请求!$B:$R,9,FALSE),"")</f>
        <v/>
      </c>
      <c r="B46" s="147"/>
      <c r="C46" s="148"/>
      <c r="D46" s="149"/>
      <c r="E46" s="149"/>
      <c r="F46" s="155"/>
      <c r="G46" s="155"/>
      <c r="H46" s="152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261"/>
      <c r="AQ46" s="262">
        <f t="shared" si="8"/>
        <v>0</v>
      </c>
      <c r="AR46" s="255"/>
    </row>
    <row r="47" s="88" customFormat="1" ht="60" customHeight="1" spans="1:44">
      <c r="A47" s="147"/>
      <c r="B47" s="147"/>
      <c r="C47" s="153"/>
      <c r="D47" s="154"/>
      <c r="E47" s="154"/>
      <c r="F47" s="155"/>
      <c r="G47" s="155"/>
      <c r="H47" s="157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6"/>
      <c r="Z47" s="196"/>
      <c r="AA47" s="196"/>
      <c r="AB47" s="196"/>
      <c r="AC47" s="196"/>
      <c r="AD47" s="196"/>
      <c r="AE47" s="196"/>
      <c r="AF47" s="196"/>
      <c r="AG47" s="196"/>
      <c r="AH47" s="196"/>
      <c r="AI47" s="196"/>
      <c r="AJ47" s="196"/>
      <c r="AK47" s="196"/>
      <c r="AL47" s="196"/>
      <c r="AM47" s="196"/>
      <c r="AN47" s="196"/>
      <c r="AO47" s="196"/>
      <c r="AP47" s="263"/>
      <c r="AQ47" s="214"/>
      <c r="AR47" s="255"/>
    </row>
    <row r="48" s="88" customFormat="1" ht="60" customHeight="1" spans="1:44">
      <c r="A48" s="147" t="str">
        <f>IFERROR(VLOOKUP(C48,排班请求!$B:$R,8,FALSE)&amp;"-"&amp;VLOOKUP(C48,排班请求!$B:$R,9,FALSE),"")</f>
        <v/>
      </c>
      <c r="B48" s="147"/>
      <c r="C48" s="148"/>
      <c r="D48" s="149"/>
      <c r="E48" s="149"/>
      <c r="F48" s="155"/>
      <c r="G48" s="155"/>
      <c r="H48" s="152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261"/>
      <c r="AQ48" s="262">
        <f t="shared" ref="AQ48:AQ52" si="9">COUNT(H48:AP48)/2</f>
        <v>0</v>
      </c>
      <c r="AR48" s="255"/>
    </row>
    <row r="49" s="88" customFormat="1" ht="60" customHeight="1" spans="1:44">
      <c r="A49" s="147"/>
      <c r="B49" s="147"/>
      <c r="C49" s="153"/>
      <c r="D49" s="154"/>
      <c r="E49" s="154"/>
      <c r="F49" s="155"/>
      <c r="G49" s="155"/>
      <c r="H49" s="157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263"/>
      <c r="AQ49" s="214"/>
      <c r="AR49" s="255"/>
    </row>
    <row r="50" s="88" customFormat="1" ht="60" customHeight="1" spans="1:44">
      <c r="A50" s="147" t="str">
        <f>IFERROR(VLOOKUP(C50,排班请求!$B:$R,8,FALSE)&amp;"-"&amp;VLOOKUP(C50,排班请求!$B:$R,9,FALSE),"")</f>
        <v/>
      </c>
      <c r="B50" s="147"/>
      <c r="C50" s="148"/>
      <c r="D50" s="149"/>
      <c r="E50" s="149"/>
      <c r="F50" s="155"/>
      <c r="G50" s="155"/>
      <c r="H50" s="152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261"/>
      <c r="AQ50" s="265">
        <f t="shared" si="9"/>
        <v>0</v>
      </c>
      <c r="AR50" s="255"/>
    </row>
    <row r="51" s="88" customFormat="1" ht="60" customHeight="1" spans="1:44">
      <c r="A51" s="147"/>
      <c r="B51" s="147"/>
      <c r="C51" s="153"/>
      <c r="D51" s="154"/>
      <c r="E51" s="154"/>
      <c r="F51" s="155"/>
      <c r="G51" s="155"/>
      <c r="H51" s="157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263"/>
      <c r="AQ51" s="266"/>
      <c r="AR51" s="267"/>
    </row>
    <row r="52" s="88" customFormat="1" ht="60" customHeight="1" spans="1:44">
      <c r="A52" s="147" t="str">
        <f>IFERROR(VLOOKUP(C52,排班请求!$B:$R,8,FALSE)&amp;"-"&amp;VLOOKUP(C52,排班请求!$B:$R,9,FALSE),"")</f>
        <v/>
      </c>
      <c r="B52" s="147"/>
      <c r="C52" s="148"/>
      <c r="D52" s="149"/>
      <c r="E52" s="149"/>
      <c r="F52" s="155"/>
      <c r="G52" s="158"/>
      <c r="H52" s="152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261"/>
      <c r="AQ52" s="102">
        <f t="shared" si="9"/>
        <v>0</v>
      </c>
      <c r="AR52" s="255"/>
    </row>
    <row r="53" s="88" customFormat="1" ht="60" customHeight="1" spans="1:44">
      <c r="A53" s="147"/>
      <c r="B53" s="147"/>
      <c r="C53" s="166"/>
      <c r="D53" s="167"/>
      <c r="E53" s="167"/>
      <c r="F53" s="168"/>
      <c r="G53" s="169"/>
      <c r="H53" s="170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  <c r="AO53" s="197"/>
      <c r="AP53" s="268"/>
      <c r="AQ53" s="269"/>
      <c r="AR53" s="255"/>
    </row>
    <row r="54" s="88" customFormat="1" ht="72" customHeight="1" spans="1:43">
      <c r="A54" s="89"/>
      <c r="B54" s="89"/>
      <c r="C54" s="171"/>
      <c r="D54" s="171"/>
      <c r="E54" s="171"/>
      <c r="F54" s="171"/>
      <c r="G54" s="171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1"/>
    </row>
    <row r="55" s="88" customFormat="1" ht="72" customHeight="1" spans="1:43">
      <c r="A55" s="89"/>
      <c r="B55" s="89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</row>
    <row r="56" s="88" customFormat="1" ht="72" customHeight="1" spans="1:43">
      <c r="A56" s="89"/>
      <c r="B56" s="89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>
        <v>2</v>
      </c>
      <c r="V56" s="171"/>
      <c r="W56" s="171">
        <v>1</v>
      </c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  <c r="AI56" s="171"/>
      <c r="AJ56" s="171"/>
      <c r="AK56" s="171"/>
      <c r="AL56" s="171"/>
      <c r="AM56" s="171"/>
      <c r="AN56" s="171"/>
      <c r="AO56" s="171"/>
      <c r="AP56" s="171"/>
      <c r="AQ56" s="171"/>
    </row>
    <row r="57" s="88" customFormat="1" ht="72" customHeight="1" spans="1:43">
      <c r="A57" s="89"/>
      <c r="B57" s="89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</row>
    <row r="58" s="88" customFormat="1" ht="72" customHeight="1" spans="1:43">
      <c r="A58" s="89"/>
      <c r="B58" s="89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>
        <v>1</v>
      </c>
      <c r="T58" s="171"/>
      <c r="U58" s="171"/>
      <c r="V58" s="171"/>
      <c r="W58" s="171">
        <v>2</v>
      </c>
      <c r="X58" s="171"/>
      <c r="Y58" s="171"/>
      <c r="Z58" s="171"/>
      <c r="AA58" s="171"/>
      <c r="AB58" s="171"/>
      <c r="AC58" s="171"/>
      <c r="AD58" s="171"/>
      <c r="AE58" s="171"/>
      <c r="AF58" s="171"/>
      <c r="AG58" s="171"/>
      <c r="AH58" s="171"/>
      <c r="AI58" s="171"/>
      <c r="AJ58" s="171"/>
      <c r="AK58" s="171"/>
      <c r="AL58" s="171"/>
      <c r="AM58" s="171"/>
      <c r="AN58" s="171"/>
      <c r="AO58" s="171"/>
      <c r="AP58" s="171"/>
      <c r="AQ58" s="171"/>
    </row>
    <row r="59" s="88" customFormat="1" ht="72" customHeight="1" spans="1:43">
      <c r="A59" s="89"/>
      <c r="B59" s="89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  <c r="AI59" s="171"/>
      <c r="AJ59" s="171"/>
      <c r="AK59" s="171"/>
      <c r="AL59" s="171"/>
      <c r="AM59" s="171"/>
      <c r="AN59" s="171"/>
      <c r="AO59" s="171"/>
      <c r="AP59" s="171"/>
      <c r="AQ59" s="171"/>
    </row>
    <row r="60" s="88" customFormat="1" ht="72" customHeight="1" spans="1:43">
      <c r="A60" s="89"/>
      <c r="B60" s="89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</row>
    <row r="61" s="88" customFormat="1" ht="72" customHeight="1" spans="1:43">
      <c r="A61" s="89"/>
      <c r="B61" s="89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71"/>
      <c r="AK61" s="171"/>
      <c r="AL61" s="171"/>
      <c r="AM61" s="171"/>
      <c r="AN61" s="171"/>
      <c r="AO61" s="171"/>
      <c r="AP61" s="171"/>
      <c r="AQ61" s="171"/>
    </row>
    <row r="62" s="88" customFormat="1" ht="72" customHeight="1" spans="1:43">
      <c r="A62" s="89"/>
      <c r="B62" s="89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  <c r="AD62" s="171"/>
      <c r="AE62" s="171"/>
      <c r="AF62" s="171"/>
      <c r="AG62" s="171"/>
      <c r="AH62" s="171"/>
      <c r="AI62" s="171"/>
      <c r="AJ62" s="171"/>
      <c r="AK62" s="171"/>
      <c r="AL62" s="171"/>
      <c r="AM62" s="171"/>
      <c r="AN62" s="171"/>
      <c r="AO62" s="171"/>
      <c r="AP62" s="171"/>
      <c r="AQ62" s="171"/>
    </row>
    <row r="63" s="88" customFormat="1" ht="72" customHeight="1" spans="1:43">
      <c r="A63" s="89"/>
      <c r="B63" s="89"/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</row>
    <row r="64" s="88" customFormat="1" ht="72" customHeight="1" spans="1:43">
      <c r="A64" s="89"/>
      <c r="B64" s="89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</row>
    <row r="65" s="88" customFormat="1" ht="72" customHeight="1" spans="1:43">
      <c r="A65" s="89"/>
      <c r="B65" s="89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71"/>
      <c r="AK65" s="171"/>
      <c r="AL65" s="171"/>
      <c r="AM65" s="171"/>
      <c r="AN65" s="171"/>
      <c r="AO65" s="171"/>
      <c r="AP65" s="171"/>
      <c r="AQ65" s="171"/>
    </row>
    <row r="66" s="88" customFormat="1" ht="72" customHeight="1" spans="1:43">
      <c r="A66" s="89"/>
      <c r="B66" s="89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</row>
    <row r="67" s="88" customFormat="1" ht="72" customHeight="1" spans="1:43">
      <c r="A67" s="89"/>
      <c r="B67" s="89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  <c r="AQ67" s="171"/>
    </row>
    <row r="68" s="88" customFormat="1" ht="72" customHeight="1" spans="1:43">
      <c r="A68" s="89"/>
      <c r="B68" s="89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</row>
    <row r="69" s="88" customFormat="1" ht="72" customHeight="1" spans="1:43">
      <c r="A69" s="89"/>
      <c r="B69" s="89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  <c r="AI69" s="171"/>
      <c r="AJ69" s="171"/>
      <c r="AK69" s="171"/>
      <c r="AL69" s="171"/>
      <c r="AM69" s="171"/>
      <c r="AN69" s="171"/>
      <c r="AO69" s="171"/>
      <c r="AP69" s="171"/>
      <c r="AQ69" s="171"/>
    </row>
    <row r="70" s="88" customFormat="1" ht="72" customHeight="1" spans="1:43">
      <c r="A70" s="89"/>
      <c r="B70" s="89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</row>
    <row r="71" s="88" customFormat="1" ht="72" customHeight="1" spans="1:43">
      <c r="A71" s="89"/>
      <c r="B71" s="89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</row>
    <row r="72" s="88" customFormat="1" ht="72" customHeight="1" spans="1:43">
      <c r="A72" s="89"/>
      <c r="B72" s="89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</row>
    <row r="73" s="88" customFormat="1" ht="72" customHeight="1" spans="1:43">
      <c r="A73" s="89"/>
      <c r="B73" s="89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</row>
    <row r="74" s="88" customFormat="1" ht="72" customHeight="1" spans="1:43">
      <c r="A74" s="89"/>
      <c r="B74" s="89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</row>
    <row r="75" s="88" customFormat="1" ht="72" customHeight="1" spans="1:43">
      <c r="A75" s="89"/>
      <c r="B75" s="89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</row>
    <row r="76" s="88" customFormat="1" ht="72" customHeight="1" spans="1:43">
      <c r="A76" s="89"/>
      <c r="B76" s="89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</row>
    <row r="77" s="88" customFormat="1" ht="72" customHeight="1" spans="1:43">
      <c r="A77" s="89"/>
      <c r="B77" s="89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</row>
    <row r="78" s="88" customFormat="1" ht="72" customHeight="1" spans="1:43">
      <c r="A78" s="89"/>
      <c r="B78" s="89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</row>
    <row r="79" s="88" customFormat="1" ht="72" customHeight="1" spans="1:43">
      <c r="A79" s="89"/>
      <c r="B79" s="89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</row>
    <row r="80" s="88" customFormat="1" ht="72" customHeight="1" spans="1:43">
      <c r="A80" s="89"/>
      <c r="B80" s="89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</row>
    <row r="81" s="88" customFormat="1" ht="72" customHeight="1" spans="1:43">
      <c r="A81" s="89"/>
      <c r="B81" s="89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</row>
    <row r="82" s="88" customFormat="1" ht="72" customHeight="1" spans="1:43">
      <c r="A82" s="89"/>
      <c r="B82" s="89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</row>
    <row r="83" s="88" customFormat="1" ht="72" customHeight="1" spans="1:43">
      <c r="A83" s="89"/>
      <c r="B83" s="89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</row>
    <row r="84" s="88" customFormat="1" ht="72" customHeight="1" spans="1:43">
      <c r="A84" s="89"/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</row>
    <row r="85" s="88" customFormat="1" ht="72" customHeight="1" spans="1:43">
      <c r="A85" s="89"/>
      <c r="B85" s="89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</row>
    <row r="86" s="88" customFormat="1" ht="72" customHeight="1" spans="1:43">
      <c r="A86" s="89"/>
      <c r="B86" s="89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</row>
    <row r="87" s="88" customFormat="1" ht="72" customHeight="1" spans="1:43">
      <c r="A87" s="89"/>
      <c r="B87" s="89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</row>
  </sheetData>
  <mergeCells count="144">
    <mergeCell ref="C1:F1"/>
    <mergeCell ref="G1:H1"/>
    <mergeCell ref="K1:AI1"/>
    <mergeCell ref="AL1:AO1"/>
    <mergeCell ref="C2:E2"/>
    <mergeCell ref="F2:H2"/>
    <mergeCell ref="AL2:AN2"/>
    <mergeCell ref="AO2:AQ2"/>
    <mergeCell ref="C3:E3"/>
    <mergeCell ref="F3:H3"/>
    <mergeCell ref="AL3:AN3"/>
    <mergeCell ref="AO3:AQ3"/>
    <mergeCell ref="C4:E4"/>
    <mergeCell ref="F4:H4"/>
    <mergeCell ref="M4:V4"/>
    <mergeCell ref="Z4:AB4"/>
    <mergeCell ref="AC4:AE4"/>
    <mergeCell ref="AF4:AH4"/>
    <mergeCell ref="AL4:AN4"/>
    <mergeCell ref="AO4:AQ4"/>
    <mergeCell ref="C5:E5"/>
    <mergeCell ref="F5:H5"/>
    <mergeCell ref="M5:V5"/>
    <mergeCell ref="Z5:AB5"/>
    <mergeCell ref="AC5:AE5"/>
    <mergeCell ref="AF5:AH5"/>
    <mergeCell ref="AL5:AN5"/>
    <mergeCell ref="AO5:AQ5"/>
    <mergeCell ref="C6:E6"/>
    <mergeCell ref="F6:H6"/>
    <mergeCell ref="M6:V6"/>
    <mergeCell ref="Z6:AB6"/>
    <mergeCell ref="AC6:AE6"/>
    <mergeCell ref="AF6:AH6"/>
    <mergeCell ref="AL6:AN6"/>
    <mergeCell ref="AO6:AQ6"/>
    <mergeCell ref="C7:E7"/>
    <mergeCell ref="F7:H7"/>
    <mergeCell ref="M7:V7"/>
    <mergeCell ref="Z7:AB7"/>
    <mergeCell ref="AC7:AE7"/>
    <mergeCell ref="AF7:AH7"/>
    <mergeCell ref="AL7:AN7"/>
    <mergeCell ref="AO7:AQ7"/>
    <mergeCell ref="C8:E8"/>
    <mergeCell ref="F8:H8"/>
    <mergeCell ref="Z8:AB8"/>
    <mergeCell ref="AC8:AE8"/>
    <mergeCell ref="AF8:AH8"/>
    <mergeCell ref="AL8:AN8"/>
    <mergeCell ref="AO8:AQ8"/>
    <mergeCell ref="D9:E9"/>
    <mergeCell ref="F9:H9"/>
    <mergeCell ref="D10:E10"/>
    <mergeCell ref="F10:G10"/>
    <mergeCell ref="C11:G11"/>
    <mergeCell ref="C12:G12"/>
    <mergeCell ref="C13:G13"/>
    <mergeCell ref="C14:G14"/>
    <mergeCell ref="C15:G15"/>
    <mergeCell ref="C16:G16"/>
    <mergeCell ref="A17:B17"/>
    <mergeCell ref="C17:E17"/>
    <mergeCell ref="F17:G17"/>
    <mergeCell ref="A11:A12"/>
    <mergeCell ref="A13:A14"/>
    <mergeCell ref="A15:A16"/>
    <mergeCell ref="B11:B12"/>
    <mergeCell ref="B13:B14"/>
    <mergeCell ref="B15:B16"/>
    <mergeCell ref="AQ18:AQ19"/>
    <mergeCell ref="AQ20:AQ21"/>
    <mergeCell ref="AQ22:AQ23"/>
    <mergeCell ref="AQ24:AQ25"/>
    <mergeCell ref="AQ26:AQ27"/>
    <mergeCell ref="AQ28:AQ29"/>
    <mergeCell ref="AQ30:AQ31"/>
    <mergeCell ref="AQ32:AQ33"/>
    <mergeCell ref="AQ34:AQ35"/>
    <mergeCell ref="AQ36:AQ37"/>
    <mergeCell ref="AQ38:AQ39"/>
    <mergeCell ref="AQ40:AQ41"/>
    <mergeCell ref="AQ42:AQ43"/>
    <mergeCell ref="AQ44:AQ45"/>
    <mergeCell ref="AQ46:AQ47"/>
    <mergeCell ref="AQ48:AQ49"/>
    <mergeCell ref="AQ50:AQ51"/>
    <mergeCell ref="AQ52:AQ53"/>
    <mergeCell ref="L2:V3"/>
    <mergeCell ref="Z2:AH3"/>
    <mergeCell ref="A18:B19"/>
    <mergeCell ref="C18:E19"/>
    <mergeCell ref="F18:G19"/>
    <mergeCell ref="A20:B21"/>
    <mergeCell ref="C20:E21"/>
    <mergeCell ref="F20:G21"/>
    <mergeCell ref="A22:B23"/>
    <mergeCell ref="C22:E23"/>
    <mergeCell ref="F22:G23"/>
    <mergeCell ref="A24:B25"/>
    <mergeCell ref="C24:E25"/>
    <mergeCell ref="F24:G25"/>
    <mergeCell ref="A26:B27"/>
    <mergeCell ref="C26:E27"/>
    <mergeCell ref="F26:G27"/>
    <mergeCell ref="A28:B29"/>
    <mergeCell ref="C28:E29"/>
    <mergeCell ref="F28:G29"/>
    <mergeCell ref="A30:B31"/>
    <mergeCell ref="C30:E31"/>
    <mergeCell ref="F30:G31"/>
    <mergeCell ref="A32:B33"/>
    <mergeCell ref="C32:E33"/>
    <mergeCell ref="F32:G33"/>
    <mergeCell ref="A34:B35"/>
    <mergeCell ref="C34:E35"/>
    <mergeCell ref="F34:G35"/>
    <mergeCell ref="A36:B37"/>
    <mergeCell ref="C36:E37"/>
    <mergeCell ref="F36:G37"/>
    <mergeCell ref="A38:B39"/>
    <mergeCell ref="C38:E39"/>
    <mergeCell ref="F38:G39"/>
    <mergeCell ref="A40:B41"/>
    <mergeCell ref="C40:E41"/>
    <mergeCell ref="F40:G41"/>
    <mergeCell ref="A42:B43"/>
    <mergeCell ref="C42:E43"/>
    <mergeCell ref="F42:G43"/>
    <mergeCell ref="A44:B45"/>
    <mergeCell ref="C44:E45"/>
    <mergeCell ref="F44:G45"/>
    <mergeCell ref="A46:B47"/>
    <mergeCell ref="C46:E47"/>
    <mergeCell ref="F46:G47"/>
    <mergeCell ref="A48:B49"/>
    <mergeCell ref="C48:E49"/>
    <mergeCell ref="F48:G49"/>
    <mergeCell ref="A50:B51"/>
    <mergeCell ref="C50:E51"/>
    <mergeCell ref="F50:G51"/>
    <mergeCell ref="A52:B53"/>
    <mergeCell ref="C52:E53"/>
    <mergeCell ref="F52:G53"/>
  </mergeCells>
  <conditionalFormatting sqref="H21:AP21">
    <cfRule type="cellIs" dxfId="0" priority="51" operator="equal">
      <formula>1</formula>
    </cfRule>
    <cfRule type="cellIs" dxfId="1" priority="50" operator="equal">
      <formula>2</formula>
    </cfRule>
    <cfRule type="cellIs" dxfId="2" priority="49" operator="equal">
      <formula>3</formula>
    </cfRule>
  </conditionalFormatting>
  <conditionalFormatting sqref="H23:AP23">
    <cfRule type="cellIs" dxfId="0" priority="48" operator="equal">
      <formula>1</formula>
    </cfRule>
    <cfRule type="cellIs" dxfId="1" priority="47" operator="equal">
      <formula>2</formula>
    </cfRule>
    <cfRule type="cellIs" dxfId="2" priority="46" operator="equal">
      <formula>3</formula>
    </cfRule>
  </conditionalFormatting>
  <conditionalFormatting sqref="H25:AP25">
    <cfRule type="cellIs" dxfId="0" priority="45" operator="equal">
      <formula>1</formula>
    </cfRule>
    <cfRule type="cellIs" dxfId="1" priority="44" operator="equal">
      <formula>2</formula>
    </cfRule>
    <cfRule type="cellIs" dxfId="2" priority="43" operator="equal">
      <formula>3</formula>
    </cfRule>
  </conditionalFormatting>
  <conditionalFormatting sqref="H27:AP27">
    <cfRule type="cellIs" dxfId="0" priority="42" operator="equal">
      <formula>1</formula>
    </cfRule>
    <cfRule type="cellIs" dxfId="1" priority="41" operator="equal">
      <formula>2</formula>
    </cfRule>
    <cfRule type="cellIs" dxfId="2" priority="40" operator="equal">
      <formula>3</formula>
    </cfRule>
  </conditionalFormatting>
  <conditionalFormatting sqref="H29:AP29">
    <cfRule type="cellIs" dxfId="0" priority="39" operator="equal">
      <formula>1</formula>
    </cfRule>
    <cfRule type="cellIs" dxfId="1" priority="38" operator="equal">
      <formula>2</formula>
    </cfRule>
    <cfRule type="cellIs" dxfId="2" priority="37" operator="equal">
      <formula>3</formula>
    </cfRule>
  </conditionalFormatting>
  <conditionalFormatting sqref="H31:AP31">
    <cfRule type="cellIs" dxfId="0" priority="36" operator="equal">
      <formula>1</formula>
    </cfRule>
    <cfRule type="cellIs" dxfId="1" priority="35" operator="equal">
      <formula>2</formula>
    </cfRule>
    <cfRule type="cellIs" dxfId="2" priority="34" operator="equal">
      <formula>3</formula>
    </cfRule>
  </conditionalFormatting>
  <conditionalFormatting sqref="H33:AP33">
    <cfRule type="cellIs" dxfId="0" priority="33" operator="equal">
      <formula>1</formula>
    </cfRule>
    <cfRule type="cellIs" dxfId="1" priority="32" operator="equal">
      <formula>2</formula>
    </cfRule>
    <cfRule type="cellIs" dxfId="2" priority="31" operator="equal">
      <formula>3</formula>
    </cfRule>
  </conditionalFormatting>
  <conditionalFormatting sqref="H35:AP35">
    <cfRule type="cellIs" dxfId="0" priority="30" operator="equal">
      <formula>1</formula>
    </cfRule>
    <cfRule type="cellIs" dxfId="1" priority="29" operator="equal">
      <formula>2</formula>
    </cfRule>
    <cfRule type="cellIs" dxfId="2" priority="28" operator="equal">
      <formula>3</formula>
    </cfRule>
  </conditionalFormatting>
  <conditionalFormatting sqref="H37:AP37">
    <cfRule type="cellIs" dxfId="0" priority="27" operator="equal">
      <formula>1</formula>
    </cfRule>
    <cfRule type="cellIs" dxfId="1" priority="26" operator="equal">
      <formula>2</formula>
    </cfRule>
    <cfRule type="cellIs" dxfId="2" priority="25" operator="equal">
      <formula>3</formula>
    </cfRule>
  </conditionalFormatting>
  <conditionalFormatting sqref="H39:AP39">
    <cfRule type="cellIs" dxfId="0" priority="24" operator="equal">
      <formula>1</formula>
    </cfRule>
    <cfRule type="cellIs" dxfId="1" priority="23" operator="equal">
      <formula>2</formula>
    </cfRule>
    <cfRule type="cellIs" dxfId="2" priority="22" operator="equal">
      <formula>3</formula>
    </cfRule>
  </conditionalFormatting>
  <conditionalFormatting sqref="H41:AP41">
    <cfRule type="cellIs" dxfId="0" priority="21" operator="equal">
      <formula>1</formula>
    </cfRule>
    <cfRule type="cellIs" dxfId="1" priority="20" operator="equal">
      <formula>2</formula>
    </cfRule>
    <cfRule type="cellIs" dxfId="2" priority="19" operator="equal">
      <formula>3</formula>
    </cfRule>
  </conditionalFormatting>
  <conditionalFormatting sqref="H43:AP43">
    <cfRule type="cellIs" dxfId="0" priority="18" operator="equal">
      <formula>1</formula>
    </cfRule>
    <cfRule type="cellIs" dxfId="1" priority="17" operator="equal">
      <formula>2</formula>
    </cfRule>
    <cfRule type="cellIs" dxfId="2" priority="16" operator="equal">
      <formula>3</formula>
    </cfRule>
  </conditionalFormatting>
  <conditionalFormatting sqref="H45:AP45">
    <cfRule type="cellIs" dxfId="0" priority="15" operator="equal">
      <formula>1</formula>
    </cfRule>
    <cfRule type="cellIs" dxfId="1" priority="14" operator="equal">
      <formula>2</formula>
    </cfRule>
    <cfRule type="cellIs" dxfId="2" priority="13" operator="equal">
      <formula>3</formula>
    </cfRule>
  </conditionalFormatting>
  <conditionalFormatting sqref="H47:AP47">
    <cfRule type="cellIs" dxfId="0" priority="12" operator="equal">
      <formula>1</formula>
    </cfRule>
    <cfRule type="cellIs" dxfId="1" priority="11" operator="equal">
      <formula>2</formula>
    </cfRule>
    <cfRule type="cellIs" dxfId="2" priority="10" operator="equal">
      <formula>3</formula>
    </cfRule>
  </conditionalFormatting>
  <conditionalFormatting sqref="H49:AP49">
    <cfRule type="cellIs" dxfId="0" priority="9" operator="equal">
      <formula>1</formula>
    </cfRule>
    <cfRule type="cellIs" dxfId="1" priority="8" operator="equal">
      <formula>2</formula>
    </cfRule>
    <cfRule type="cellIs" dxfId="2" priority="7" operator="equal">
      <formula>3</formula>
    </cfRule>
  </conditionalFormatting>
  <conditionalFormatting sqref="H51:AP51">
    <cfRule type="cellIs" dxfId="0" priority="6" operator="equal">
      <formula>1</formula>
    </cfRule>
    <cfRule type="cellIs" dxfId="1" priority="5" operator="equal">
      <formula>2</formula>
    </cfRule>
    <cfRule type="cellIs" dxfId="2" priority="4" operator="equal">
      <formula>3</formula>
    </cfRule>
  </conditionalFormatting>
  <conditionalFormatting sqref="H53:AP53">
    <cfRule type="cellIs" dxfId="0" priority="3" operator="equal">
      <formula>1</formula>
    </cfRule>
    <cfRule type="cellIs" dxfId="1" priority="2" operator="equal">
      <formula>2</formula>
    </cfRule>
    <cfRule type="cellIs" dxfId="2" priority="1" operator="equal">
      <formula>3</formula>
    </cfRule>
  </conditionalFormatting>
  <conditionalFormatting sqref="H18:AP19">
    <cfRule type="cellIs" dxfId="0" priority="57" operator="equal">
      <formula>1</formula>
    </cfRule>
    <cfRule type="cellIs" dxfId="1" priority="56" operator="equal">
      <formula>2</formula>
    </cfRule>
    <cfRule type="cellIs" dxfId="2" priority="55" operator="equal">
      <formula>3</formula>
    </cfRule>
  </conditionalFormatting>
  <conditionalFormatting sqref="H20:AP20 H22:AP22 H24:AP24 H26:AP26 H28:AP28 H30:AP30 H32:AP32 H34:AP34 H36:AP36 H38:AP38 H40:AP40 H42:AP42 H44:AP44 H46:AP46 H48:AP48 H50:AP50 H52:AP52">
    <cfRule type="cellIs" dxfId="0" priority="54" operator="equal">
      <formula>1</formula>
    </cfRule>
    <cfRule type="cellIs" dxfId="1" priority="53" operator="equal">
      <formula>2</formula>
    </cfRule>
    <cfRule type="cellIs" dxfId="2" priority="52" operator="equal">
      <formula>3</formula>
    </cfRule>
  </conditionalFormatting>
  <dataValidations count="3">
    <dataValidation type="list" allowBlank="1" showInputMessage="1" showErrorMessage="1" sqref="H19:AP19 H21:AP21 H23:AP23 H25:AP25 H27:AP27 H29:AP29 H31:AP31 H33:AP33 H35:AP35 H37:AP37 H39:AP39 H41:AP41 H43:AP43 H45:AP45 H47:AP47 H49:AP49 H51:AP51 H53:AP53">
      <formula1>工时配置!$BD$4:$BD$30</formula1>
    </dataValidation>
    <dataValidation type="list" allowBlank="1" showInputMessage="1" showErrorMessage="1" sqref="C18:E53">
      <formula1>排班请求!$B$6:$B$26</formula1>
    </dataValidation>
    <dataValidation type="list" allowBlank="1" showInputMessage="1" sqref="F48:G49">
      <formula1>"服务,汇传,外卖,泊位,凉菜,分凉菜,开早,发起,调理,品管,炒制,生产,洗碗,日清,周清,打烊,预烊,训练,收货,盘点,派单"</formula1>
    </dataValidation>
  </dataValidations>
  <pageMargins left="0.432638888888889" right="0.118055555555556" top="0.235416666666667" bottom="0.275" header="0.15625" footer="0.196527777777778"/>
  <pageSetup paperSize="9" scale="2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385888"/>
    <pageSetUpPr autoPageBreaks="0"/>
  </sheetPr>
  <dimension ref="A1:AR87"/>
  <sheetViews>
    <sheetView zoomScale="25" zoomScaleNormal="25" topLeftCell="A29" workbookViewId="0">
      <selection activeCell="M25" sqref="M25"/>
    </sheetView>
  </sheetViews>
  <sheetFormatPr defaultColWidth="9" defaultRowHeight="16.5"/>
  <cols>
    <col min="1" max="2" width="16.5583333333333" style="89" customWidth="1"/>
    <col min="3" max="3" width="13" style="90" customWidth="1"/>
    <col min="4" max="4" width="16.75" style="90" customWidth="1"/>
    <col min="5" max="5" width="6.875" style="90" customWidth="1"/>
    <col min="6" max="6" width="17" style="90" customWidth="1"/>
    <col min="7" max="7" width="12.1833333333333" style="90" customWidth="1"/>
    <col min="8" max="31" width="17" style="90" customWidth="1"/>
    <col min="32" max="32" width="18" style="90" customWidth="1"/>
    <col min="33" max="33" width="20" style="90" customWidth="1"/>
    <col min="34" max="38" width="17" style="90" customWidth="1"/>
    <col min="39" max="39" width="17.7333333333333" style="90" customWidth="1"/>
    <col min="40" max="40" width="17" style="90" customWidth="1"/>
    <col min="41" max="42" width="18.5" style="90" customWidth="1"/>
    <col min="43" max="43" width="35.975" style="90" customWidth="1"/>
    <col min="44" max="16384" width="9" style="88"/>
  </cols>
  <sheetData>
    <row r="1" s="88" customFormat="1" ht="222" customHeight="1" spans="1:43">
      <c r="A1" s="91"/>
      <c r="B1" s="92">
        <f>WEEKDAY(C1,2)</f>
        <v>4</v>
      </c>
      <c r="C1" s="93">
        <f>TC预估!L92</f>
        <v>43930</v>
      </c>
      <c r="D1" s="93"/>
      <c r="E1" s="94"/>
      <c r="F1" s="93"/>
      <c r="G1" s="95">
        <f>C1</f>
        <v>43930</v>
      </c>
      <c r="H1" s="96"/>
      <c r="I1" s="173"/>
      <c r="J1" s="173"/>
      <c r="K1" s="174" t="s">
        <v>132</v>
      </c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98"/>
      <c r="X1" s="198"/>
      <c r="Y1" s="198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3"/>
      <c r="AK1" s="173"/>
      <c r="AL1" s="221"/>
      <c r="AM1" s="221"/>
      <c r="AN1" s="221"/>
      <c r="AO1" s="221"/>
      <c r="AP1" s="176"/>
      <c r="AQ1" s="244"/>
    </row>
    <row r="2" s="88" customFormat="1" ht="93" customHeight="1" spans="1:43">
      <c r="A2" s="91"/>
      <c r="B2" s="91"/>
      <c r="C2" s="97" t="s">
        <v>133</v>
      </c>
      <c r="D2" s="98"/>
      <c r="E2" s="99"/>
      <c r="F2" s="100" t="s">
        <v>134</v>
      </c>
      <c r="G2" s="101"/>
      <c r="H2" s="102"/>
      <c r="I2" s="175"/>
      <c r="J2" s="176"/>
      <c r="K2" s="177"/>
      <c r="L2" s="178" t="s">
        <v>135</v>
      </c>
      <c r="M2" s="179"/>
      <c r="N2" s="179"/>
      <c r="O2" s="179"/>
      <c r="P2" s="179"/>
      <c r="Q2" s="179"/>
      <c r="R2" s="179"/>
      <c r="S2" s="179"/>
      <c r="T2" s="179"/>
      <c r="U2" s="179"/>
      <c r="V2" s="199"/>
      <c r="W2" s="200"/>
      <c r="X2" s="200"/>
      <c r="Y2" s="177"/>
      <c r="Z2" s="209" t="s">
        <v>136</v>
      </c>
      <c r="AA2" s="179"/>
      <c r="AB2" s="179"/>
      <c r="AC2" s="179"/>
      <c r="AD2" s="179"/>
      <c r="AE2" s="179"/>
      <c r="AF2" s="179"/>
      <c r="AG2" s="179"/>
      <c r="AH2" s="199"/>
      <c r="AI2" s="222"/>
      <c r="AJ2" s="173"/>
      <c r="AK2" s="223"/>
      <c r="AL2" s="224" t="s">
        <v>137</v>
      </c>
      <c r="AM2" s="225"/>
      <c r="AN2" s="226"/>
      <c r="AO2" s="226"/>
      <c r="AP2" s="226"/>
      <c r="AQ2" s="245"/>
    </row>
    <row r="3" s="88" customFormat="1" ht="72" customHeight="1" spans="1:43">
      <c r="A3" s="91"/>
      <c r="B3" s="91"/>
      <c r="C3" s="103" t="str">
        <f>'管理组班表&amp;事项'!B4</f>
        <v>黄景成</v>
      </c>
      <c r="D3" s="104"/>
      <c r="E3" s="105"/>
      <c r="F3" s="106">
        <f>'管理组班表&amp;事项'!G4</f>
        <v>0</v>
      </c>
      <c r="G3" s="107"/>
      <c r="H3" s="107"/>
      <c r="I3" s="175"/>
      <c r="J3" s="176"/>
      <c r="K3" s="177"/>
      <c r="L3" s="180"/>
      <c r="M3" s="181"/>
      <c r="N3" s="181"/>
      <c r="O3" s="181"/>
      <c r="P3" s="181"/>
      <c r="Q3" s="181"/>
      <c r="R3" s="181"/>
      <c r="S3" s="181"/>
      <c r="T3" s="181"/>
      <c r="U3" s="181"/>
      <c r="V3" s="201"/>
      <c r="W3" s="200"/>
      <c r="X3" s="202"/>
      <c r="Y3" s="177"/>
      <c r="Z3" s="210"/>
      <c r="AA3" s="211"/>
      <c r="AB3" s="211"/>
      <c r="AC3" s="211"/>
      <c r="AD3" s="211"/>
      <c r="AE3" s="211"/>
      <c r="AF3" s="211"/>
      <c r="AG3" s="211"/>
      <c r="AH3" s="227"/>
      <c r="AI3" s="222"/>
      <c r="AJ3" s="173"/>
      <c r="AK3" s="223"/>
      <c r="AL3" s="228" t="s">
        <v>138</v>
      </c>
      <c r="AM3" s="229"/>
      <c r="AN3" s="230"/>
      <c r="AO3" s="246">
        <f t="shared" ref="AO3:AO8" si="0">AQ11</f>
        <v>0</v>
      </c>
      <c r="AP3" s="246"/>
      <c r="AQ3" s="247"/>
    </row>
    <row r="4" s="88" customFormat="1" ht="72" customHeight="1" spans="1:43">
      <c r="A4" s="91"/>
      <c r="B4" s="91"/>
      <c r="C4" s="103">
        <f>'管理组班表&amp;事项'!B5</f>
        <v>0</v>
      </c>
      <c r="D4" s="104"/>
      <c r="E4" s="105"/>
      <c r="F4" s="106">
        <f>'管理组班表&amp;事项'!G5</f>
        <v>0</v>
      </c>
      <c r="G4" s="107"/>
      <c r="H4" s="107"/>
      <c r="I4" s="182"/>
      <c r="J4" s="173"/>
      <c r="K4" s="183"/>
      <c r="L4" s="184" t="s">
        <v>139</v>
      </c>
      <c r="M4" s="186">
        <f>'管理组班表&amp;事项'!F31</f>
        <v>0</v>
      </c>
      <c r="N4" s="186"/>
      <c r="O4" s="186"/>
      <c r="P4" s="186"/>
      <c r="Q4" s="186"/>
      <c r="R4" s="186"/>
      <c r="S4" s="186"/>
      <c r="T4" s="186"/>
      <c r="U4" s="185"/>
      <c r="V4" s="203"/>
      <c r="W4" s="204"/>
      <c r="X4" s="200"/>
      <c r="Y4" s="176"/>
      <c r="Z4" s="212" t="s">
        <v>126</v>
      </c>
      <c r="AA4" s="213"/>
      <c r="AB4" s="104"/>
      <c r="AC4" s="214" t="s">
        <v>127</v>
      </c>
      <c r="AD4" s="213"/>
      <c r="AE4" s="104"/>
      <c r="AF4" s="214" t="s">
        <v>128</v>
      </c>
      <c r="AG4" s="213"/>
      <c r="AH4" s="231"/>
      <c r="AI4" s="232"/>
      <c r="AJ4" s="233"/>
      <c r="AK4" s="223"/>
      <c r="AL4" s="234" t="s">
        <v>140</v>
      </c>
      <c r="AM4" s="235"/>
      <c r="AN4" s="230"/>
      <c r="AO4" s="248">
        <f t="shared" si="0"/>
        <v>0</v>
      </c>
      <c r="AP4" s="248"/>
      <c r="AQ4" s="249"/>
    </row>
    <row r="5" s="88" customFormat="1" ht="72" customHeight="1" spans="1:43">
      <c r="A5" s="91"/>
      <c r="B5" s="91"/>
      <c r="C5" s="103">
        <f>'管理组班表&amp;事项'!B6</f>
        <v>0</v>
      </c>
      <c r="D5" s="104"/>
      <c r="E5" s="105"/>
      <c r="F5" s="106">
        <f>'管理组班表&amp;事项'!G6</f>
        <v>0</v>
      </c>
      <c r="G5" s="107"/>
      <c r="H5" s="107"/>
      <c r="I5" s="182"/>
      <c r="J5" s="173"/>
      <c r="K5" s="183"/>
      <c r="L5" s="184" t="s">
        <v>141</v>
      </c>
      <c r="M5" s="272">
        <f>'管理组班表&amp;事项'!F32</f>
        <v>0</v>
      </c>
      <c r="N5" s="272"/>
      <c r="O5" s="272"/>
      <c r="P5" s="272"/>
      <c r="Q5" s="272"/>
      <c r="R5" s="272"/>
      <c r="S5" s="272"/>
      <c r="T5" s="272"/>
      <c r="U5" s="186"/>
      <c r="V5" s="205"/>
      <c r="W5" s="200"/>
      <c r="X5" s="200"/>
      <c r="Y5" s="176"/>
      <c r="Z5" s="212">
        <f>'管理组班表&amp;事项'!E34</f>
        <v>0</v>
      </c>
      <c r="AA5" s="213"/>
      <c r="AB5" s="104"/>
      <c r="AC5" s="104">
        <f>'管理组班表&amp;事项'!F34</f>
        <v>0</v>
      </c>
      <c r="AD5" s="213"/>
      <c r="AE5" s="104"/>
      <c r="AF5" s="105">
        <f>'管理组班表&amp;事项'!G34</f>
        <v>0</v>
      </c>
      <c r="AG5" s="213"/>
      <c r="AH5" s="213"/>
      <c r="AI5" s="182"/>
      <c r="AJ5" s="173"/>
      <c r="AK5" s="223"/>
      <c r="AL5" s="234" t="s">
        <v>142</v>
      </c>
      <c r="AM5" s="235"/>
      <c r="AN5" s="230"/>
      <c r="AO5" s="250" t="e">
        <f>AO3/AO4</f>
        <v>#DIV/0!</v>
      </c>
      <c r="AP5" s="250"/>
      <c r="AQ5" s="251"/>
    </row>
    <row r="6" s="88" customFormat="1" ht="72" customHeight="1" spans="1:43">
      <c r="A6" s="91"/>
      <c r="B6" s="91"/>
      <c r="C6" s="103">
        <f>'管理组班表&amp;事项'!B7</f>
        <v>0</v>
      </c>
      <c r="D6" s="104"/>
      <c r="E6" s="105"/>
      <c r="F6" s="106">
        <f>'管理组班表&amp;事项'!G7</f>
        <v>0</v>
      </c>
      <c r="G6" s="107"/>
      <c r="H6" s="107"/>
      <c r="I6" s="182"/>
      <c r="J6" s="173"/>
      <c r="K6" s="183"/>
      <c r="L6" s="184" t="s">
        <v>143</v>
      </c>
      <c r="M6" s="187"/>
      <c r="N6" s="187"/>
      <c r="O6" s="187"/>
      <c r="P6" s="187"/>
      <c r="Q6" s="187"/>
      <c r="R6" s="187"/>
      <c r="S6" s="187"/>
      <c r="T6" s="187"/>
      <c r="U6" s="187"/>
      <c r="V6" s="206"/>
      <c r="W6" s="200"/>
      <c r="X6" s="200"/>
      <c r="Y6" s="176"/>
      <c r="Z6" s="212">
        <f>'管理组班表&amp;事项'!E35</f>
        <v>0</v>
      </c>
      <c r="AA6" s="213"/>
      <c r="AB6" s="104"/>
      <c r="AC6" s="104">
        <f>'管理组班表&amp;事项'!F35</f>
        <v>0</v>
      </c>
      <c r="AD6" s="213"/>
      <c r="AE6" s="104"/>
      <c r="AF6" s="105">
        <f>'管理组班表&amp;事项'!G35</f>
        <v>0</v>
      </c>
      <c r="AG6" s="213"/>
      <c r="AH6" s="213"/>
      <c r="AI6" s="236"/>
      <c r="AJ6" s="173"/>
      <c r="AK6" s="223"/>
      <c r="AL6" s="234" t="s">
        <v>144</v>
      </c>
      <c r="AM6" s="235"/>
      <c r="AN6" s="230"/>
      <c r="AO6" s="250" t="e">
        <f>AO4/AO7</f>
        <v>#DIV/0!</v>
      </c>
      <c r="AP6" s="250"/>
      <c r="AQ6" s="251"/>
    </row>
    <row r="7" s="88" customFormat="1" ht="72" customHeight="1" spans="1:43">
      <c r="A7" s="91"/>
      <c r="B7" s="91"/>
      <c r="C7" s="103">
        <f>'管理组班表&amp;事项'!B8</f>
        <v>0</v>
      </c>
      <c r="D7" s="104"/>
      <c r="E7" s="105"/>
      <c r="F7" s="106">
        <f>'管理组班表&amp;事项'!G8</f>
        <v>0</v>
      </c>
      <c r="G7" s="107"/>
      <c r="H7" s="107"/>
      <c r="I7" s="182"/>
      <c r="J7" s="173"/>
      <c r="K7" s="183"/>
      <c r="L7" s="184" t="s">
        <v>145</v>
      </c>
      <c r="M7" s="188"/>
      <c r="N7" s="189"/>
      <c r="O7" s="189"/>
      <c r="P7" s="189"/>
      <c r="Q7" s="189"/>
      <c r="R7" s="189"/>
      <c r="S7" s="189"/>
      <c r="T7" s="189"/>
      <c r="U7" s="189"/>
      <c r="V7" s="207"/>
      <c r="W7" s="200"/>
      <c r="X7" s="200"/>
      <c r="Y7" s="176"/>
      <c r="Z7" s="215"/>
      <c r="AA7" s="216"/>
      <c r="AB7" s="217"/>
      <c r="AC7" s="216"/>
      <c r="AD7" s="216"/>
      <c r="AE7" s="217"/>
      <c r="AF7" s="216"/>
      <c r="AG7" s="216"/>
      <c r="AH7" s="237"/>
      <c r="AI7" s="233"/>
      <c r="AJ7" s="173"/>
      <c r="AK7" s="223"/>
      <c r="AL7" s="234" t="s">
        <v>146</v>
      </c>
      <c r="AM7" s="235"/>
      <c r="AN7" s="230"/>
      <c r="AO7" s="230">
        <f>SUM(AQ18:AQ53)</f>
        <v>0</v>
      </c>
      <c r="AP7" s="230"/>
      <c r="AQ7" s="252"/>
    </row>
    <row r="8" s="88" customFormat="1" ht="72" customHeight="1" spans="1:43">
      <c r="A8" s="91"/>
      <c r="B8" s="91"/>
      <c r="C8" s="108">
        <f>'管理组班表&amp;事项'!B9</f>
        <v>0</v>
      </c>
      <c r="D8" s="109"/>
      <c r="E8" s="110"/>
      <c r="F8" s="111">
        <f>'管理组班表&amp;事项'!G9</f>
        <v>0</v>
      </c>
      <c r="G8" s="113"/>
      <c r="H8" s="113"/>
      <c r="I8" s="182"/>
      <c r="J8" s="173"/>
      <c r="K8" s="190"/>
      <c r="L8" s="191"/>
      <c r="M8" s="192"/>
      <c r="N8" s="192"/>
      <c r="O8" s="192"/>
      <c r="P8" s="192"/>
      <c r="Q8" s="192"/>
      <c r="R8" s="192"/>
      <c r="S8" s="192"/>
      <c r="T8" s="192"/>
      <c r="U8" s="192"/>
      <c r="V8" s="208"/>
      <c r="W8" s="200"/>
      <c r="X8" s="200"/>
      <c r="Y8" s="176"/>
      <c r="Z8" s="218"/>
      <c r="AA8" s="219"/>
      <c r="AB8" s="220"/>
      <c r="AC8" s="219"/>
      <c r="AD8" s="219"/>
      <c r="AE8" s="220"/>
      <c r="AF8" s="219"/>
      <c r="AG8" s="219"/>
      <c r="AH8" s="238"/>
      <c r="AI8" s="233"/>
      <c r="AJ8" s="173"/>
      <c r="AK8" s="223"/>
      <c r="AL8" s="239" t="s">
        <v>147</v>
      </c>
      <c r="AM8" s="240"/>
      <c r="AN8" s="241"/>
      <c r="AO8" s="241">
        <f t="shared" si="0"/>
        <v>0</v>
      </c>
      <c r="AP8" s="241"/>
      <c r="AQ8" s="253"/>
    </row>
    <row r="9" s="88" customFormat="1" ht="30" customHeight="1" spans="1:43">
      <c r="A9" s="91"/>
      <c r="B9" s="91"/>
      <c r="C9" s="114"/>
      <c r="D9" s="114"/>
      <c r="E9" s="114"/>
      <c r="F9" s="115"/>
      <c r="G9" s="117"/>
      <c r="H9" s="117"/>
      <c r="I9" s="19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200"/>
      <c r="AC9" s="200"/>
      <c r="AD9" s="200"/>
      <c r="AE9" s="173"/>
      <c r="AF9" s="173"/>
      <c r="AG9" s="173"/>
      <c r="AH9" s="173"/>
      <c r="AI9" s="173"/>
      <c r="AJ9" s="173"/>
      <c r="AK9" s="173"/>
      <c r="AL9" s="173"/>
      <c r="AM9" s="173"/>
      <c r="AN9" s="232"/>
      <c r="AO9" s="232"/>
      <c r="AP9" s="232"/>
      <c r="AQ9" s="114"/>
    </row>
    <row r="10" s="88" customFormat="1" ht="37.5" hidden="1" spans="1:43">
      <c r="A10" s="91"/>
      <c r="B10" s="91"/>
      <c r="C10" s="114"/>
      <c r="D10" s="114"/>
      <c r="E10" s="114"/>
      <c r="F10" s="114"/>
      <c r="G10" s="114"/>
      <c r="H10" s="118"/>
      <c r="I10" s="118"/>
      <c r="J10" s="118"/>
      <c r="K10" s="194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4"/>
    </row>
    <row r="11" s="88" customFormat="1" ht="41" customHeight="1" spans="1:44">
      <c r="A11" s="119" t="s">
        <v>148</v>
      </c>
      <c r="B11" s="120"/>
      <c r="C11" s="121" t="s">
        <v>149</v>
      </c>
      <c r="D11" s="122"/>
      <c r="E11" s="122"/>
      <c r="F11" s="122"/>
      <c r="G11" s="122"/>
      <c r="H11" s="123"/>
      <c r="I11" s="123"/>
      <c r="J11" s="123"/>
      <c r="K11" s="123"/>
      <c r="L11" s="123"/>
      <c r="M11" s="123"/>
      <c r="N11" s="123">
        <f>TC预估!O9</f>
        <v>0</v>
      </c>
      <c r="O11" s="123">
        <f>TC预估!P9</f>
        <v>0</v>
      </c>
      <c r="P11" s="123">
        <f>TC预估!Q9</f>
        <v>0</v>
      </c>
      <c r="Q11" s="123">
        <f>TC预估!R9</f>
        <v>0</v>
      </c>
      <c r="R11" s="123">
        <f>TC预估!S9</f>
        <v>0</v>
      </c>
      <c r="S11" s="123">
        <f>TC预估!T9</f>
        <v>0</v>
      </c>
      <c r="T11" s="123">
        <f>TC预估!U9</f>
        <v>0</v>
      </c>
      <c r="U11" s="123">
        <f>TC预估!V9</f>
        <v>0</v>
      </c>
      <c r="V11" s="123">
        <f>TC预估!W9</f>
        <v>0</v>
      </c>
      <c r="W11" s="123">
        <f>TC预估!X9</f>
        <v>0</v>
      </c>
      <c r="X11" s="123">
        <f>TC预估!Y9</f>
        <v>0</v>
      </c>
      <c r="Y11" s="123">
        <f>TC预估!Z9</f>
        <v>0</v>
      </c>
      <c r="Z11" s="123">
        <f>TC预估!AA9</f>
        <v>0</v>
      </c>
      <c r="AA11" s="123">
        <f>TC预估!AB9</f>
        <v>0</v>
      </c>
      <c r="AB11" s="123">
        <f>TC预估!AC9</f>
        <v>0</v>
      </c>
      <c r="AC11" s="123">
        <f>TC预估!AD9</f>
        <v>0</v>
      </c>
      <c r="AD11" s="123">
        <f>TC预估!AE9</f>
        <v>0</v>
      </c>
      <c r="AE11" s="123">
        <f>TC预估!AF9</f>
        <v>0</v>
      </c>
      <c r="AF11" s="123">
        <f>TC预估!AG9</f>
        <v>0</v>
      </c>
      <c r="AG11" s="123">
        <f>TC预估!AH9</f>
        <v>0</v>
      </c>
      <c r="AH11" s="123">
        <f>TC预估!AI9</f>
        <v>0</v>
      </c>
      <c r="AI11" s="123">
        <f>TC预估!AJ9</f>
        <v>0</v>
      </c>
      <c r="AJ11" s="123">
        <f>TC预估!AK9</f>
        <v>0</v>
      </c>
      <c r="AK11" s="123">
        <f>TC预估!AL9</f>
        <v>0</v>
      </c>
      <c r="AL11" s="123">
        <f>TC预估!AM9</f>
        <v>0</v>
      </c>
      <c r="AM11" s="123"/>
      <c r="AN11" s="123"/>
      <c r="AO11" s="123"/>
      <c r="AP11" s="123"/>
      <c r="AQ11" s="254">
        <f t="shared" ref="AQ11:AQ16" si="1">SUM(H11:AP11)</f>
        <v>0</v>
      </c>
      <c r="AR11" s="255"/>
    </row>
    <row r="12" s="88" customFormat="1" ht="41" customHeight="1" spans="1:44">
      <c r="A12" s="119"/>
      <c r="B12" s="120"/>
      <c r="C12" s="124" t="s">
        <v>150</v>
      </c>
      <c r="D12" s="125"/>
      <c r="E12" s="125"/>
      <c r="F12" s="125"/>
      <c r="G12" s="125"/>
      <c r="H12" s="126"/>
      <c r="I12" s="126"/>
      <c r="J12" s="126"/>
      <c r="K12" s="126"/>
      <c r="L12" s="126"/>
      <c r="M12" s="126"/>
      <c r="N12" s="126">
        <f>TC预估!O18</f>
        <v>0</v>
      </c>
      <c r="O12" s="126">
        <f>TC预估!P18</f>
        <v>0</v>
      </c>
      <c r="P12" s="126">
        <f>TC预估!Q18</f>
        <v>0</v>
      </c>
      <c r="Q12" s="126">
        <f>TC预估!R18</f>
        <v>0</v>
      </c>
      <c r="R12" s="126">
        <f>TC预估!S18</f>
        <v>0</v>
      </c>
      <c r="S12" s="126">
        <f>TC预估!T18</f>
        <v>0</v>
      </c>
      <c r="T12" s="126">
        <f>TC预估!U18</f>
        <v>0</v>
      </c>
      <c r="U12" s="126">
        <f>TC预估!V18</f>
        <v>0</v>
      </c>
      <c r="V12" s="126">
        <f>TC预估!W18</f>
        <v>0</v>
      </c>
      <c r="W12" s="126">
        <f>TC预估!X18</f>
        <v>0</v>
      </c>
      <c r="X12" s="126">
        <f>TC预估!Y18</f>
        <v>0</v>
      </c>
      <c r="Y12" s="126">
        <f>TC预估!Z18</f>
        <v>0</v>
      </c>
      <c r="Z12" s="126">
        <f>TC预估!AA18</f>
        <v>0</v>
      </c>
      <c r="AA12" s="126">
        <f>TC预估!AB18</f>
        <v>0</v>
      </c>
      <c r="AB12" s="126">
        <f>TC预估!AC18</f>
        <v>0</v>
      </c>
      <c r="AC12" s="126">
        <f>TC预估!AD18</f>
        <v>0</v>
      </c>
      <c r="AD12" s="126">
        <f>TC预估!AE18</f>
        <v>0</v>
      </c>
      <c r="AE12" s="126">
        <f>TC预估!AF18</f>
        <v>0</v>
      </c>
      <c r="AF12" s="126">
        <f>TC预估!AG18</f>
        <v>0</v>
      </c>
      <c r="AG12" s="126">
        <f>TC预估!AH18</f>
        <v>0</v>
      </c>
      <c r="AH12" s="126">
        <f>TC预估!AI18</f>
        <v>0</v>
      </c>
      <c r="AI12" s="126">
        <f>TC预估!AJ18</f>
        <v>0</v>
      </c>
      <c r="AJ12" s="126">
        <f>TC预估!AK18</f>
        <v>0</v>
      </c>
      <c r="AK12" s="126">
        <f>TC预估!AL18</f>
        <v>0</v>
      </c>
      <c r="AL12" s="126">
        <f>TC预估!AM18</f>
        <v>0</v>
      </c>
      <c r="AM12" s="126"/>
      <c r="AN12" s="126"/>
      <c r="AO12" s="126"/>
      <c r="AP12" s="126"/>
      <c r="AQ12" s="256">
        <f t="shared" si="1"/>
        <v>0</v>
      </c>
      <c r="AR12" s="255"/>
    </row>
    <row r="13" s="88" customFormat="1" ht="41" customHeight="1" spans="1:44">
      <c r="A13" s="119" t="s">
        <v>151</v>
      </c>
      <c r="B13" s="127"/>
      <c r="C13" s="128" t="s">
        <v>152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256"/>
      <c r="AR13" s="255"/>
    </row>
    <row r="14" s="88" customFormat="1" ht="41" customHeight="1" spans="1:44">
      <c r="A14" s="119"/>
      <c r="B14" s="127"/>
      <c r="C14" s="130" t="s">
        <v>153</v>
      </c>
      <c r="D14" s="131"/>
      <c r="E14" s="131"/>
      <c r="F14" s="131"/>
      <c r="G14" s="131"/>
      <c r="H14" s="132">
        <f>IFERROR(LOOKUP(H12,工时配置!$B$4:$C$12),0)+工时配置!R21</f>
        <v>0</v>
      </c>
      <c r="I14" s="132">
        <f>IFERROR(LOOKUP(I12,工时配置!$B$4:$C$12),0)+工时配置!S21</f>
        <v>0</v>
      </c>
      <c r="J14" s="132">
        <f>IFERROR(LOOKUP(J12,工时配置!$B$4:$C$12),0)+工时配置!T21</f>
        <v>0</v>
      </c>
      <c r="K14" s="132">
        <f>IFERROR(LOOKUP(K12,工时配置!$B$4:$C$12),0)+工时配置!U21</f>
        <v>0</v>
      </c>
      <c r="L14" s="132">
        <f>IFERROR(LOOKUP(L12,工时配置!$B$4:$C$12),0)+工时配置!V21</f>
        <v>0</v>
      </c>
      <c r="M14" s="132">
        <f>IFERROR(LOOKUP(M12,工时配置!$B$4:$C$12),0)+工时配置!W21</f>
        <v>0</v>
      </c>
      <c r="N14" s="132">
        <f>IFERROR(LOOKUP(N12,工时配置!$B$4:$C$12),0)+工时配置!X21</f>
        <v>0</v>
      </c>
      <c r="O14" s="132">
        <f>IFERROR(LOOKUP(O12,工时配置!$B$4:$C$12),0)+工时配置!Y21</f>
        <v>0</v>
      </c>
      <c r="P14" s="132">
        <f>IFERROR(LOOKUP(P12,工时配置!$B$4:$C$12),0)+工时配置!Z21</f>
        <v>0</v>
      </c>
      <c r="Q14" s="132">
        <f>IFERROR(LOOKUP(Q12,工时配置!$B$4:$C$12),0)+工时配置!AA21</f>
        <v>0</v>
      </c>
      <c r="R14" s="132">
        <f>IFERROR(LOOKUP(R12,工时配置!$B$4:$C$12),0)+工时配置!AB21</f>
        <v>0</v>
      </c>
      <c r="S14" s="132">
        <f>IFERROR(LOOKUP(S12,工时配置!$B$4:$C$12),0)+工时配置!AC21</f>
        <v>0</v>
      </c>
      <c r="T14" s="132">
        <f>IFERROR(LOOKUP(T12,工时配置!$B$4:$C$12),0)+工时配置!AD21</f>
        <v>0</v>
      </c>
      <c r="U14" s="132">
        <f>IFERROR(LOOKUP(U12,工时配置!$B$4:$C$12),0)+工时配置!AE21</f>
        <v>0</v>
      </c>
      <c r="V14" s="132">
        <f>IFERROR(LOOKUP(V12,工时配置!$B$4:$C$12),0)+工时配置!AF21</f>
        <v>0</v>
      </c>
      <c r="W14" s="132">
        <f>IFERROR(LOOKUP(W12,工时配置!$B$4:$C$12),0)+工时配置!AG21</f>
        <v>0</v>
      </c>
      <c r="X14" s="132">
        <f>IFERROR(LOOKUP(X12,工时配置!$B$4:$C$12),0)+工时配置!AH21</f>
        <v>0</v>
      </c>
      <c r="Y14" s="132">
        <f>IFERROR(LOOKUP(Y12,工时配置!$B$4:$C$12),0)+工时配置!AI21</f>
        <v>0</v>
      </c>
      <c r="Z14" s="132">
        <f>IFERROR(LOOKUP(Z12,工时配置!$B$4:$C$12),0)+工时配置!AJ21</f>
        <v>0</v>
      </c>
      <c r="AA14" s="132">
        <f>IFERROR(LOOKUP(AA12,工时配置!$B$4:$C$12),0)+工时配置!AK21</f>
        <v>0</v>
      </c>
      <c r="AB14" s="132">
        <f>IFERROR(LOOKUP(AB12,工时配置!$B$4:$C$12),0)+工时配置!AL21</f>
        <v>0</v>
      </c>
      <c r="AC14" s="132">
        <f>IFERROR(LOOKUP(AC12,工时配置!$B$4:$C$12),0)+工时配置!AM21</f>
        <v>0</v>
      </c>
      <c r="AD14" s="132">
        <f>IFERROR(LOOKUP(AD12,工时配置!$B$4:$C$12),0)+工时配置!AN21</f>
        <v>0</v>
      </c>
      <c r="AE14" s="132">
        <f>IFERROR(LOOKUP(AE12,工时配置!$B$4:$C$12),0)+工时配置!AO21</f>
        <v>0</v>
      </c>
      <c r="AF14" s="132">
        <f>IFERROR(LOOKUP(AF12,工时配置!$B$4:$C$12),0)+工时配置!AP21</f>
        <v>0</v>
      </c>
      <c r="AG14" s="132">
        <f>IFERROR(LOOKUP(AG12,工时配置!$B$4:$C$12),0)+工时配置!AQ21</f>
        <v>0</v>
      </c>
      <c r="AH14" s="132">
        <f>IFERROR(LOOKUP(AH12,工时配置!$B$4:$C$12),0)+工时配置!AR21</f>
        <v>0</v>
      </c>
      <c r="AI14" s="132">
        <f>IFERROR(LOOKUP(AI12,工时配置!$B$4:$C$12),0)+工时配置!AS21</f>
        <v>0</v>
      </c>
      <c r="AJ14" s="132">
        <f>IFERROR(LOOKUP(AJ12,工时配置!$B$4:$C$12),0)+工时配置!AT21</f>
        <v>0</v>
      </c>
      <c r="AK14" s="132">
        <f>IFERROR(LOOKUP(AK12,工时配置!$B$4:$C$12),0)+工时配置!AU21</f>
        <v>0</v>
      </c>
      <c r="AL14" s="132">
        <f>IFERROR(LOOKUP(AL12,工时配置!$B$4:$C$12),0)+工时配置!AV21</f>
        <v>0</v>
      </c>
      <c r="AM14" s="132">
        <f>IFERROR(LOOKUP(AM12,工时配置!$B$4:$C$12),0)+工时配置!AW21</f>
        <v>0</v>
      </c>
      <c r="AN14" s="132"/>
      <c r="AO14" s="132"/>
      <c r="AP14" s="132"/>
      <c r="AQ14" s="257">
        <f t="shared" si="1"/>
        <v>0</v>
      </c>
      <c r="AR14" s="255"/>
    </row>
    <row r="15" s="88" customFormat="1" ht="41" customHeight="1" spans="1:44">
      <c r="A15" s="119" t="s">
        <v>93</v>
      </c>
      <c r="B15" s="133"/>
      <c r="C15" s="134" t="s">
        <v>154</v>
      </c>
      <c r="D15" s="135"/>
      <c r="E15" s="135"/>
      <c r="F15" s="135"/>
      <c r="G15" s="135"/>
      <c r="H15" s="136">
        <f t="shared" ref="H15:AM15" si="2">COUNT(H18:H53)/2</f>
        <v>0</v>
      </c>
      <c r="I15" s="136">
        <f t="shared" si="2"/>
        <v>0</v>
      </c>
      <c r="J15" s="136">
        <f t="shared" si="2"/>
        <v>0</v>
      </c>
      <c r="K15" s="136">
        <f t="shared" si="2"/>
        <v>0</v>
      </c>
      <c r="L15" s="136">
        <f t="shared" si="2"/>
        <v>0</v>
      </c>
      <c r="M15" s="136">
        <f t="shared" si="2"/>
        <v>0</v>
      </c>
      <c r="N15" s="136">
        <f t="shared" si="2"/>
        <v>0</v>
      </c>
      <c r="O15" s="136">
        <f t="shared" si="2"/>
        <v>0</v>
      </c>
      <c r="P15" s="136">
        <f t="shared" si="2"/>
        <v>0</v>
      </c>
      <c r="Q15" s="136">
        <f t="shared" si="2"/>
        <v>0</v>
      </c>
      <c r="R15" s="136">
        <f t="shared" si="2"/>
        <v>0</v>
      </c>
      <c r="S15" s="136">
        <f t="shared" si="2"/>
        <v>0</v>
      </c>
      <c r="T15" s="136">
        <f t="shared" si="2"/>
        <v>0</v>
      </c>
      <c r="U15" s="136">
        <f t="shared" si="2"/>
        <v>0</v>
      </c>
      <c r="V15" s="136">
        <f t="shared" si="2"/>
        <v>0</v>
      </c>
      <c r="W15" s="136">
        <f t="shared" si="2"/>
        <v>0</v>
      </c>
      <c r="X15" s="136">
        <f t="shared" si="2"/>
        <v>0</v>
      </c>
      <c r="Y15" s="136">
        <f t="shared" si="2"/>
        <v>0</v>
      </c>
      <c r="Z15" s="136">
        <f t="shared" si="2"/>
        <v>0</v>
      </c>
      <c r="AA15" s="136">
        <f t="shared" si="2"/>
        <v>0</v>
      </c>
      <c r="AB15" s="136">
        <f t="shared" si="2"/>
        <v>0</v>
      </c>
      <c r="AC15" s="136">
        <f t="shared" si="2"/>
        <v>0</v>
      </c>
      <c r="AD15" s="136">
        <f t="shared" si="2"/>
        <v>0</v>
      </c>
      <c r="AE15" s="136">
        <f t="shared" si="2"/>
        <v>0</v>
      </c>
      <c r="AF15" s="136">
        <f t="shared" si="2"/>
        <v>0</v>
      </c>
      <c r="AG15" s="136">
        <f t="shared" si="2"/>
        <v>0</v>
      </c>
      <c r="AH15" s="136">
        <f t="shared" si="2"/>
        <v>0</v>
      </c>
      <c r="AI15" s="136">
        <f t="shared" si="2"/>
        <v>0</v>
      </c>
      <c r="AJ15" s="136">
        <f t="shared" si="2"/>
        <v>0</v>
      </c>
      <c r="AK15" s="136">
        <f t="shared" si="2"/>
        <v>0</v>
      </c>
      <c r="AL15" s="136">
        <f t="shared" si="2"/>
        <v>0</v>
      </c>
      <c r="AM15" s="136">
        <f t="shared" si="2"/>
        <v>0</v>
      </c>
      <c r="AN15" s="242"/>
      <c r="AO15" s="242"/>
      <c r="AP15" s="258"/>
      <c r="AQ15" s="257">
        <f t="shared" si="1"/>
        <v>0</v>
      </c>
      <c r="AR15" s="255"/>
    </row>
    <row r="16" s="88" customFormat="1" ht="41" customHeight="1" spans="1:44">
      <c r="A16" s="119"/>
      <c r="B16" s="133"/>
      <c r="C16" s="137" t="s">
        <v>155</v>
      </c>
      <c r="D16" s="138"/>
      <c r="E16" s="138"/>
      <c r="F16" s="138"/>
      <c r="G16" s="138"/>
      <c r="H16" s="139">
        <f t="shared" ref="H16:AM16" si="3">H15-H14</f>
        <v>0</v>
      </c>
      <c r="I16" s="139">
        <f t="shared" si="3"/>
        <v>0</v>
      </c>
      <c r="J16" s="139">
        <f t="shared" si="3"/>
        <v>0</v>
      </c>
      <c r="K16" s="139">
        <f t="shared" si="3"/>
        <v>0</v>
      </c>
      <c r="L16" s="139">
        <f t="shared" si="3"/>
        <v>0</v>
      </c>
      <c r="M16" s="139">
        <f t="shared" si="3"/>
        <v>0</v>
      </c>
      <c r="N16" s="139">
        <f t="shared" si="3"/>
        <v>0</v>
      </c>
      <c r="O16" s="139">
        <f t="shared" si="3"/>
        <v>0</v>
      </c>
      <c r="P16" s="139">
        <f t="shared" si="3"/>
        <v>0</v>
      </c>
      <c r="Q16" s="139">
        <f t="shared" si="3"/>
        <v>0</v>
      </c>
      <c r="R16" s="139">
        <f t="shared" si="3"/>
        <v>0</v>
      </c>
      <c r="S16" s="139">
        <f t="shared" si="3"/>
        <v>0</v>
      </c>
      <c r="T16" s="139">
        <f t="shared" si="3"/>
        <v>0</v>
      </c>
      <c r="U16" s="139">
        <f t="shared" si="3"/>
        <v>0</v>
      </c>
      <c r="V16" s="139">
        <f t="shared" si="3"/>
        <v>0</v>
      </c>
      <c r="W16" s="139">
        <f t="shared" si="3"/>
        <v>0</v>
      </c>
      <c r="X16" s="139">
        <f t="shared" si="3"/>
        <v>0</v>
      </c>
      <c r="Y16" s="139">
        <f t="shared" si="3"/>
        <v>0</v>
      </c>
      <c r="Z16" s="139">
        <f t="shared" si="3"/>
        <v>0</v>
      </c>
      <c r="AA16" s="139">
        <f t="shared" si="3"/>
        <v>0</v>
      </c>
      <c r="AB16" s="139">
        <f t="shared" si="3"/>
        <v>0</v>
      </c>
      <c r="AC16" s="139">
        <f t="shared" si="3"/>
        <v>0</v>
      </c>
      <c r="AD16" s="139">
        <f t="shared" si="3"/>
        <v>0</v>
      </c>
      <c r="AE16" s="139">
        <f t="shared" si="3"/>
        <v>0</v>
      </c>
      <c r="AF16" s="139">
        <f t="shared" si="3"/>
        <v>0</v>
      </c>
      <c r="AG16" s="139">
        <f t="shared" si="3"/>
        <v>0</v>
      </c>
      <c r="AH16" s="139">
        <f t="shared" si="3"/>
        <v>0</v>
      </c>
      <c r="AI16" s="139">
        <f t="shared" si="3"/>
        <v>0</v>
      </c>
      <c r="AJ16" s="139">
        <f t="shared" si="3"/>
        <v>0</v>
      </c>
      <c r="AK16" s="139">
        <f t="shared" si="3"/>
        <v>0</v>
      </c>
      <c r="AL16" s="139">
        <f t="shared" si="3"/>
        <v>0</v>
      </c>
      <c r="AM16" s="139">
        <f t="shared" si="3"/>
        <v>0</v>
      </c>
      <c r="AN16" s="243"/>
      <c r="AO16" s="139"/>
      <c r="AP16" s="139"/>
      <c r="AQ16" s="259">
        <f t="shared" si="1"/>
        <v>0</v>
      </c>
      <c r="AR16" s="255"/>
    </row>
    <row r="17" s="88" customFormat="1" ht="72" customHeight="1" spans="1:44">
      <c r="A17" s="140" t="s">
        <v>156</v>
      </c>
      <c r="B17" s="140"/>
      <c r="C17" s="141" t="s">
        <v>99</v>
      </c>
      <c r="D17" s="142"/>
      <c r="E17" s="143"/>
      <c r="F17" s="144" t="s">
        <v>157</v>
      </c>
      <c r="G17" s="145"/>
      <c r="H17" s="146">
        <v>7</v>
      </c>
      <c r="I17" s="146" t="s">
        <v>158</v>
      </c>
      <c r="J17" s="146">
        <v>8</v>
      </c>
      <c r="K17" s="146" t="s">
        <v>65</v>
      </c>
      <c r="L17" s="146">
        <v>9</v>
      </c>
      <c r="M17" s="146" t="s">
        <v>66</v>
      </c>
      <c r="N17" s="146">
        <v>10</v>
      </c>
      <c r="O17" s="146" t="s">
        <v>67</v>
      </c>
      <c r="P17" s="146">
        <v>11</v>
      </c>
      <c r="Q17" s="146" t="s">
        <v>68</v>
      </c>
      <c r="R17" s="146">
        <v>12</v>
      </c>
      <c r="S17" s="146" t="s">
        <v>69</v>
      </c>
      <c r="T17" s="146">
        <v>13</v>
      </c>
      <c r="U17" s="146" t="s">
        <v>70</v>
      </c>
      <c r="V17" s="146">
        <v>14</v>
      </c>
      <c r="W17" s="146" t="s">
        <v>71</v>
      </c>
      <c r="X17" s="146">
        <v>15</v>
      </c>
      <c r="Y17" s="146" t="s">
        <v>72</v>
      </c>
      <c r="Z17" s="146">
        <v>16</v>
      </c>
      <c r="AA17" s="146" t="s">
        <v>73</v>
      </c>
      <c r="AB17" s="146">
        <v>17</v>
      </c>
      <c r="AC17" s="146" t="s">
        <v>74</v>
      </c>
      <c r="AD17" s="146">
        <v>18</v>
      </c>
      <c r="AE17" s="146" t="s">
        <v>75</v>
      </c>
      <c r="AF17" s="146">
        <v>19</v>
      </c>
      <c r="AG17" s="146" t="s">
        <v>76</v>
      </c>
      <c r="AH17" s="146">
        <v>20</v>
      </c>
      <c r="AI17" s="146" t="s">
        <v>77</v>
      </c>
      <c r="AJ17" s="146">
        <v>21</v>
      </c>
      <c r="AK17" s="146" t="s">
        <v>78</v>
      </c>
      <c r="AL17" s="146">
        <v>22</v>
      </c>
      <c r="AM17" s="146" t="s">
        <v>79</v>
      </c>
      <c r="AN17" s="146">
        <v>23</v>
      </c>
      <c r="AO17" s="146" t="s">
        <v>80</v>
      </c>
      <c r="AP17" s="146">
        <v>24</v>
      </c>
      <c r="AQ17" s="260" t="s">
        <v>159</v>
      </c>
      <c r="AR17" s="255"/>
    </row>
    <row r="18" s="88" customFormat="1" ht="60" customHeight="1" spans="1:44">
      <c r="A18" s="147" t="str">
        <f>IFERROR(VLOOKUP(C18,排班请求!$B:$R,10,FALSE)&amp;"-"&amp;VLOOKUP(C18,排班请求!$B:$R,11,FALSE),"")</f>
        <v/>
      </c>
      <c r="B18" s="147"/>
      <c r="C18" s="148"/>
      <c r="D18" s="149"/>
      <c r="E18" s="149"/>
      <c r="F18" s="150"/>
      <c r="G18" s="151"/>
      <c r="H18" s="152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261"/>
      <c r="AQ18" s="262">
        <f t="shared" ref="AQ18:AQ22" si="4">COUNT(H18:AP18)/2</f>
        <v>0</v>
      </c>
      <c r="AR18" s="255"/>
    </row>
    <row r="19" s="88" customFormat="1" ht="60" customHeight="1" spans="1:44">
      <c r="A19" s="147"/>
      <c r="B19" s="147"/>
      <c r="C19" s="153"/>
      <c r="D19" s="154"/>
      <c r="E19" s="154"/>
      <c r="F19" s="155"/>
      <c r="G19" s="156"/>
      <c r="H19" s="157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263"/>
      <c r="AQ19" s="214"/>
      <c r="AR19" s="255"/>
    </row>
    <row r="20" s="88" customFormat="1" ht="60" customHeight="1" spans="1:44">
      <c r="A20" s="147" t="str">
        <f>IFERROR(VLOOKUP(C20,排班请求!$B:$R,10,FALSE)&amp;"-"&amp;VLOOKUP(C20,排班请求!$B:$R,11,FALSE),"")</f>
        <v/>
      </c>
      <c r="B20" s="147"/>
      <c r="C20" s="148"/>
      <c r="D20" s="149"/>
      <c r="E20" s="149"/>
      <c r="F20" s="155"/>
      <c r="G20" s="155"/>
      <c r="H20" s="152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261"/>
      <c r="AQ20" s="262">
        <f t="shared" si="4"/>
        <v>0</v>
      </c>
      <c r="AR20" s="255"/>
    </row>
    <row r="21" s="88" customFormat="1" ht="60" customHeight="1" spans="1:44">
      <c r="A21" s="147"/>
      <c r="B21" s="147"/>
      <c r="C21" s="153"/>
      <c r="D21" s="154"/>
      <c r="E21" s="154"/>
      <c r="F21" s="155"/>
      <c r="G21" s="155"/>
      <c r="H21" s="157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196"/>
      <c r="AO21" s="196"/>
      <c r="AP21" s="263"/>
      <c r="AQ21" s="214"/>
      <c r="AR21" s="255"/>
    </row>
    <row r="22" s="88" customFormat="1" ht="60" customHeight="1" spans="1:44">
      <c r="A22" s="147" t="str">
        <f>IFERROR(VLOOKUP(C22,排班请求!$B:$R,10,FALSE)&amp;"-"&amp;VLOOKUP(C22,排班请求!$B:$R,11,FALSE),"")</f>
        <v/>
      </c>
      <c r="B22" s="147"/>
      <c r="C22" s="148"/>
      <c r="D22" s="149"/>
      <c r="E22" s="149"/>
      <c r="F22" s="155"/>
      <c r="G22" s="155"/>
      <c r="H22" s="152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261"/>
      <c r="AQ22" s="262">
        <f t="shared" si="4"/>
        <v>0</v>
      </c>
      <c r="AR22" s="255"/>
    </row>
    <row r="23" s="88" customFormat="1" ht="60" customHeight="1" spans="1:44">
      <c r="A23" s="147"/>
      <c r="B23" s="147"/>
      <c r="C23" s="153"/>
      <c r="D23" s="154"/>
      <c r="E23" s="154"/>
      <c r="F23" s="155"/>
      <c r="G23" s="155"/>
      <c r="H23" s="157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263"/>
      <c r="AQ23" s="214"/>
      <c r="AR23" s="255"/>
    </row>
    <row r="24" s="88" customFormat="1" ht="60" customHeight="1" spans="1:44">
      <c r="A24" s="147" t="str">
        <f>IFERROR(VLOOKUP(C24,排班请求!$B:$R,10,FALSE)&amp;"-"&amp;VLOOKUP(C24,排班请求!$B:$R,11,FALSE),"")</f>
        <v/>
      </c>
      <c r="B24" s="147"/>
      <c r="C24" s="148"/>
      <c r="D24" s="149"/>
      <c r="E24" s="149"/>
      <c r="F24" s="155"/>
      <c r="G24" s="155"/>
      <c r="H24" s="152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261"/>
      <c r="AQ24" s="262">
        <f t="shared" ref="AQ24:AQ28" si="5">COUNT(H24:AP24)/2</f>
        <v>0</v>
      </c>
      <c r="AR24" s="255"/>
    </row>
    <row r="25" s="88" customFormat="1" ht="60" customHeight="1" spans="1:44">
      <c r="A25" s="147"/>
      <c r="B25" s="147"/>
      <c r="C25" s="153"/>
      <c r="D25" s="154"/>
      <c r="E25" s="154"/>
      <c r="F25" s="155"/>
      <c r="G25" s="155"/>
      <c r="H25" s="157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263"/>
      <c r="AQ25" s="214"/>
      <c r="AR25" s="255"/>
    </row>
    <row r="26" s="88" customFormat="1" ht="60" customHeight="1" spans="1:44">
      <c r="A26" s="147" t="str">
        <f>IFERROR(VLOOKUP(C26,排班请求!$B:$R,10,FALSE)&amp;"-"&amp;VLOOKUP(C26,排班请求!$B:$R,11,FALSE),"")</f>
        <v/>
      </c>
      <c r="B26" s="147"/>
      <c r="C26" s="148"/>
      <c r="D26" s="149"/>
      <c r="E26" s="149"/>
      <c r="F26" s="155"/>
      <c r="G26" s="155"/>
      <c r="H26" s="152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  <c r="AM26" s="195"/>
      <c r="AN26" s="195"/>
      <c r="AO26" s="195"/>
      <c r="AP26" s="261"/>
      <c r="AQ26" s="262">
        <f t="shared" si="5"/>
        <v>0</v>
      </c>
      <c r="AR26" s="255"/>
    </row>
    <row r="27" s="88" customFormat="1" ht="60" customHeight="1" spans="1:44">
      <c r="A27" s="147"/>
      <c r="B27" s="147"/>
      <c r="C27" s="153"/>
      <c r="D27" s="154"/>
      <c r="E27" s="154"/>
      <c r="F27" s="155"/>
      <c r="G27" s="155"/>
      <c r="H27" s="157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263"/>
      <c r="AQ27" s="214"/>
      <c r="AR27" s="255"/>
    </row>
    <row r="28" s="88" customFormat="1" ht="60" customHeight="1" spans="1:44">
      <c r="A28" s="147" t="str">
        <f>IFERROR(VLOOKUP(C28,排班请求!$B:$R,10,FALSE)&amp;"-"&amp;VLOOKUP(C28,排班请求!$B:$R,11,FALSE),"")</f>
        <v/>
      </c>
      <c r="B28" s="147"/>
      <c r="C28" s="148"/>
      <c r="D28" s="149"/>
      <c r="E28" s="149"/>
      <c r="F28" s="155"/>
      <c r="G28" s="155"/>
      <c r="H28" s="152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261"/>
      <c r="AQ28" s="262">
        <f t="shared" si="5"/>
        <v>0</v>
      </c>
      <c r="AR28" s="255"/>
    </row>
    <row r="29" s="88" customFormat="1" ht="60" customHeight="1" spans="1:44">
      <c r="A29" s="147"/>
      <c r="B29" s="147"/>
      <c r="C29" s="153"/>
      <c r="D29" s="154"/>
      <c r="E29" s="154"/>
      <c r="F29" s="155"/>
      <c r="G29" s="155"/>
      <c r="H29" s="157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263"/>
      <c r="AQ29" s="214"/>
      <c r="AR29" s="255"/>
    </row>
    <row r="30" s="88" customFormat="1" ht="60" customHeight="1" spans="1:44">
      <c r="A30" s="147" t="str">
        <f>IFERROR(VLOOKUP(C30,排班请求!$B:$R,10,FALSE)&amp;"-"&amp;VLOOKUP(C30,排班请求!$B:$R,11,FALSE),"")</f>
        <v/>
      </c>
      <c r="B30" s="147"/>
      <c r="C30" s="148"/>
      <c r="D30" s="149"/>
      <c r="E30" s="149"/>
      <c r="F30" s="155"/>
      <c r="G30" s="155"/>
      <c r="H30" s="152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261"/>
      <c r="AQ30" s="262">
        <f t="shared" ref="AQ30:AQ34" si="6">COUNT(H30:AP30)/2</f>
        <v>0</v>
      </c>
      <c r="AR30" s="255"/>
    </row>
    <row r="31" s="88" customFormat="1" ht="60" customHeight="1" spans="1:44">
      <c r="A31" s="147"/>
      <c r="B31" s="147"/>
      <c r="C31" s="153"/>
      <c r="D31" s="154"/>
      <c r="E31" s="154"/>
      <c r="F31" s="155"/>
      <c r="G31" s="155"/>
      <c r="H31" s="157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263"/>
      <c r="AQ31" s="214"/>
      <c r="AR31" s="255"/>
    </row>
    <row r="32" s="88" customFormat="1" ht="60" customHeight="1" spans="1:44">
      <c r="A32" s="147" t="str">
        <f>IFERROR(VLOOKUP(C32,排班请求!$B:$R,10,FALSE)&amp;"-"&amp;VLOOKUP(C32,排班请求!$B:$R,11,FALSE),"")</f>
        <v/>
      </c>
      <c r="B32" s="147"/>
      <c r="C32" s="148"/>
      <c r="D32" s="149"/>
      <c r="E32" s="149"/>
      <c r="F32" s="155"/>
      <c r="G32" s="155"/>
      <c r="H32" s="152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261"/>
      <c r="AQ32" s="262">
        <f t="shared" si="6"/>
        <v>0</v>
      </c>
      <c r="AR32" s="255"/>
    </row>
    <row r="33" s="88" customFormat="1" ht="60" customHeight="1" spans="1:44">
      <c r="A33" s="147"/>
      <c r="B33" s="147"/>
      <c r="C33" s="153"/>
      <c r="D33" s="154"/>
      <c r="E33" s="154"/>
      <c r="F33" s="155"/>
      <c r="G33" s="155"/>
      <c r="H33" s="157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263"/>
      <c r="AQ33" s="214"/>
      <c r="AR33" s="255"/>
    </row>
    <row r="34" s="88" customFormat="1" ht="60" customHeight="1" spans="1:44">
      <c r="A34" s="147" t="str">
        <f>IFERROR(VLOOKUP(C34,排班请求!$B:$R,10,FALSE)&amp;"-"&amp;VLOOKUP(C34,排班请求!$B:$R,11,FALSE),"")</f>
        <v/>
      </c>
      <c r="B34" s="147"/>
      <c r="C34" s="148"/>
      <c r="D34" s="149"/>
      <c r="E34" s="149"/>
      <c r="F34" s="155"/>
      <c r="G34" s="155"/>
      <c r="H34" s="152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261"/>
      <c r="AQ34" s="262">
        <f t="shared" si="6"/>
        <v>0</v>
      </c>
      <c r="AR34" s="255"/>
    </row>
    <row r="35" s="88" customFormat="1" ht="60" customHeight="1" spans="1:44">
      <c r="A35" s="147"/>
      <c r="B35" s="147"/>
      <c r="C35" s="153"/>
      <c r="D35" s="154"/>
      <c r="E35" s="154"/>
      <c r="F35" s="155"/>
      <c r="G35" s="155"/>
      <c r="H35" s="157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263"/>
      <c r="AQ35" s="214"/>
      <c r="AR35" s="255"/>
    </row>
    <row r="36" s="88" customFormat="1" ht="60" customHeight="1" spans="1:44">
      <c r="A36" s="147" t="str">
        <f>IFERROR(VLOOKUP(C36,排班请求!$B:$R,10,FALSE)&amp;"-"&amp;VLOOKUP(C36,排班请求!$B:$R,11,FALSE),"")</f>
        <v/>
      </c>
      <c r="B36" s="147"/>
      <c r="C36" s="148"/>
      <c r="D36" s="149"/>
      <c r="E36" s="149"/>
      <c r="F36" s="155"/>
      <c r="G36" s="155"/>
      <c r="H36" s="152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261"/>
      <c r="AQ36" s="262">
        <f t="shared" ref="AQ36:AQ40" si="7">COUNT(H36:AP36)/2</f>
        <v>0</v>
      </c>
      <c r="AR36" s="255"/>
    </row>
    <row r="37" s="88" customFormat="1" ht="60" customHeight="1" spans="1:44">
      <c r="A37" s="147"/>
      <c r="B37" s="147"/>
      <c r="C37" s="153"/>
      <c r="D37" s="154"/>
      <c r="E37" s="154"/>
      <c r="F37" s="155"/>
      <c r="G37" s="155"/>
      <c r="H37" s="157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263"/>
      <c r="AQ37" s="214"/>
      <c r="AR37" s="255"/>
    </row>
    <row r="38" s="88" customFormat="1" ht="60" customHeight="1" spans="1:44">
      <c r="A38" s="147" t="str">
        <f>IFERROR(VLOOKUP(C38,排班请求!$B:$R,10,FALSE)&amp;"-"&amp;VLOOKUP(C38,排班请求!$B:$R,11,FALSE),"")</f>
        <v/>
      </c>
      <c r="B38" s="147"/>
      <c r="C38" s="148"/>
      <c r="D38" s="149"/>
      <c r="E38" s="149"/>
      <c r="F38" s="155"/>
      <c r="G38" s="155"/>
      <c r="H38" s="152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261"/>
      <c r="AQ38" s="262">
        <f t="shared" si="7"/>
        <v>0</v>
      </c>
      <c r="AR38" s="255"/>
    </row>
    <row r="39" s="88" customFormat="1" ht="60" customHeight="1" spans="1:44">
      <c r="A39" s="147"/>
      <c r="B39" s="147"/>
      <c r="C39" s="153"/>
      <c r="D39" s="154"/>
      <c r="E39" s="154"/>
      <c r="F39" s="155"/>
      <c r="G39" s="155"/>
      <c r="H39" s="157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6"/>
      <c r="AM39" s="196"/>
      <c r="AN39" s="196"/>
      <c r="AO39" s="196"/>
      <c r="AP39" s="263"/>
      <c r="AQ39" s="214"/>
      <c r="AR39" s="255"/>
    </row>
    <row r="40" s="88" customFormat="1" ht="60" customHeight="1" spans="1:44">
      <c r="A40" s="147" t="str">
        <f>IFERROR(VLOOKUP(C40,排班请求!$B:$R,10,FALSE)&amp;"-"&amp;VLOOKUP(C40,排班请求!$B:$R,11,FALSE),"")</f>
        <v/>
      </c>
      <c r="B40" s="147"/>
      <c r="C40" s="148"/>
      <c r="D40" s="149"/>
      <c r="E40" s="149"/>
      <c r="F40" s="155"/>
      <c r="G40" s="155"/>
      <c r="H40" s="152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261"/>
      <c r="AQ40" s="262">
        <f t="shared" si="7"/>
        <v>0</v>
      </c>
      <c r="AR40" s="255"/>
    </row>
    <row r="41" s="88" customFormat="1" ht="60" customHeight="1" spans="1:44">
      <c r="A41" s="147"/>
      <c r="B41" s="147"/>
      <c r="C41" s="153"/>
      <c r="D41" s="154"/>
      <c r="E41" s="154"/>
      <c r="F41" s="155"/>
      <c r="G41" s="155"/>
      <c r="H41" s="157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  <c r="AL41" s="196"/>
      <c r="AM41" s="196"/>
      <c r="AN41" s="196"/>
      <c r="AO41" s="196"/>
      <c r="AP41" s="263"/>
      <c r="AQ41" s="214"/>
      <c r="AR41" s="255"/>
    </row>
    <row r="42" s="88" customFormat="1" ht="60" customHeight="1" spans="1:44">
      <c r="A42" s="147" t="str">
        <f>IFERROR(VLOOKUP(C42,排班请求!$B:$R,10,FALSE)&amp;"-"&amp;VLOOKUP(C42,排班请求!$B:$R,11,FALSE),"")</f>
        <v/>
      </c>
      <c r="B42" s="147"/>
      <c r="C42" s="148"/>
      <c r="D42" s="149"/>
      <c r="E42" s="149"/>
      <c r="F42" s="158"/>
      <c r="G42" s="158"/>
      <c r="H42" s="152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261"/>
      <c r="AQ42" s="262">
        <f t="shared" ref="AQ42:AQ46" si="8">COUNT(H42:AP42)/2</f>
        <v>0</v>
      </c>
      <c r="AR42" s="255"/>
    </row>
    <row r="43" s="88" customFormat="1" ht="60" customHeight="1" spans="1:44">
      <c r="A43" s="147"/>
      <c r="B43" s="147"/>
      <c r="C43" s="159"/>
      <c r="D43" s="160"/>
      <c r="E43" s="161"/>
      <c r="F43" s="162"/>
      <c r="G43" s="163"/>
      <c r="H43" s="157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196"/>
      <c r="AI43" s="196"/>
      <c r="AJ43" s="196"/>
      <c r="AK43" s="196"/>
      <c r="AL43" s="196"/>
      <c r="AM43" s="196"/>
      <c r="AN43" s="196"/>
      <c r="AO43" s="196"/>
      <c r="AP43" s="263"/>
      <c r="AQ43" s="264"/>
      <c r="AR43" s="255"/>
    </row>
    <row r="44" s="88" customFormat="1" ht="60" customHeight="1" spans="1:44">
      <c r="A44" s="147" t="str">
        <f>IFERROR(VLOOKUP(C44,排班请求!$B:$R,10,FALSE)&amp;"-"&amp;VLOOKUP(C44,排班请求!$B:$R,11,FALSE),"")</f>
        <v/>
      </c>
      <c r="B44" s="147"/>
      <c r="C44" s="153"/>
      <c r="D44" s="164"/>
      <c r="E44" s="149"/>
      <c r="F44" s="155"/>
      <c r="G44" s="165"/>
      <c r="H44" s="152"/>
      <c r="I44" s="195"/>
      <c r="J44" s="195"/>
      <c r="K44" s="195"/>
      <c r="L44" s="195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  <c r="AO44" s="195"/>
      <c r="AP44" s="261"/>
      <c r="AQ44" s="262">
        <f t="shared" si="8"/>
        <v>0</v>
      </c>
      <c r="AR44" s="255"/>
    </row>
    <row r="45" s="88" customFormat="1" ht="60" customHeight="1" spans="1:44">
      <c r="A45" s="147"/>
      <c r="B45" s="147"/>
      <c r="C45" s="153"/>
      <c r="D45" s="154"/>
      <c r="E45" s="154"/>
      <c r="F45" s="155"/>
      <c r="G45" s="155"/>
      <c r="H45" s="157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  <c r="AO45" s="196"/>
      <c r="AP45" s="263"/>
      <c r="AQ45" s="214"/>
      <c r="AR45" s="255"/>
    </row>
    <row r="46" s="88" customFormat="1" ht="60" customHeight="1" spans="1:44">
      <c r="A46" s="147" t="str">
        <f>IFERROR(VLOOKUP(C46,排班请求!$B:$R,10,FALSE)&amp;"-"&amp;VLOOKUP(C46,排班请求!$B:$R,11,FALSE),"")</f>
        <v/>
      </c>
      <c r="B46" s="147"/>
      <c r="C46" s="148"/>
      <c r="D46" s="149"/>
      <c r="E46" s="149"/>
      <c r="F46" s="155"/>
      <c r="G46" s="155"/>
      <c r="H46" s="152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5"/>
      <c r="AI46" s="195"/>
      <c r="AJ46" s="195"/>
      <c r="AK46" s="195"/>
      <c r="AL46" s="195"/>
      <c r="AM46" s="195"/>
      <c r="AN46" s="195"/>
      <c r="AO46" s="195"/>
      <c r="AP46" s="261"/>
      <c r="AQ46" s="262">
        <f t="shared" si="8"/>
        <v>0</v>
      </c>
      <c r="AR46" s="255"/>
    </row>
    <row r="47" s="88" customFormat="1" ht="60" customHeight="1" spans="1:44">
      <c r="A47" s="147"/>
      <c r="B47" s="147"/>
      <c r="C47" s="153"/>
      <c r="D47" s="154"/>
      <c r="E47" s="154"/>
      <c r="F47" s="155"/>
      <c r="G47" s="155"/>
      <c r="H47" s="157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6"/>
      <c r="Z47" s="196"/>
      <c r="AA47" s="196"/>
      <c r="AB47" s="196"/>
      <c r="AC47" s="196"/>
      <c r="AD47" s="196"/>
      <c r="AE47" s="196"/>
      <c r="AF47" s="196"/>
      <c r="AG47" s="196"/>
      <c r="AH47" s="196"/>
      <c r="AI47" s="196"/>
      <c r="AJ47" s="196"/>
      <c r="AK47" s="196"/>
      <c r="AL47" s="196"/>
      <c r="AM47" s="196"/>
      <c r="AN47" s="196"/>
      <c r="AO47" s="196"/>
      <c r="AP47" s="263"/>
      <c r="AQ47" s="214"/>
      <c r="AR47" s="255"/>
    </row>
    <row r="48" s="88" customFormat="1" ht="60" customHeight="1" spans="1:44">
      <c r="A48" s="147" t="str">
        <f>IFERROR(VLOOKUP(C48,排班请求!$B:$R,10,FALSE)&amp;"-"&amp;VLOOKUP(C48,排班请求!$B:$R,11,FALSE),"")</f>
        <v/>
      </c>
      <c r="B48" s="147"/>
      <c r="C48" s="148"/>
      <c r="D48" s="149"/>
      <c r="E48" s="149"/>
      <c r="F48" s="155"/>
      <c r="G48" s="155"/>
      <c r="H48" s="152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261"/>
      <c r="AQ48" s="262">
        <f t="shared" ref="AQ48:AQ52" si="9">COUNT(H48:AP48)/2</f>
        <v>0</v>
      </c>
      <c r="AR48" s="255"/>
    </row>
    <row r="49" s="88" customFormat="1" ht="60" customHeight="1" spans="1:44">
      <c r="A49" s="147"/>
      <c r="B49" s="147"/>
      <c r="C49" s="153"/>
      <c r="D49" s="154"/>
      <c r="E49" s="154"/>
      <c r="F49" s="155"/>
      <c r="G49" s="155"/>
      <c r="H49" s="157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263"/>
      <c r="AQ49" s="214"/>
      <c r="AR49" s="255"/>
    </row>
    <row r="50" s="88" customFormat="1" ht="60" customHeight="1" spans="1:44">
      <c r="A50" s="147" t="str">
        <f>IFERROR(VLOOKUP(C50,排班请求!$B:$R,10,FALSE)&amp;"-"&amp;VLOOKUP(C50,排班请求!$B:$R,11,FALSE),"")</f>
        <v/>
      </c>
      <c r="B50" s="147"/>
      <c r="C50" s="148"/>
      <c r="D50" s="149"/>
      <c r="E50" s="149"/>
      <c r="F50" s="155"/>
      <c r="G50" s="155"/>
      <c r="H50" s="152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261"/>
      <c r="AQ50" s="265">
        <f t="shared" si="9"/>
        <v>0</v>
      </c>
      <c r="AR50" s="255"/>
    </row>
    <row r="51" s="88" customFormat="1" ht="60" customHeight="1" spans="1:44">
      <c r="A51" s="147"/>
      <c r="B51" s="147"/>
      <c r="C51" s="153"/>
      <c r="D51" s="154"/>
      <c r="E51" s="154"/>
      <c r="F51" s="155"/>
      <c r="G51" s="155"/>
      <c r="H51" s="157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263"/>
      <c r="AQ51" s="266"/>
      <c r="AR51" s="267"/>
    </row>
    <row r="52" s="88" customFormat="1" ht="60" customHeight="1" spans="1:44">
      <c r="A52" s="147" t="str">
        <f>IFERROR(VLOOKUP(C52,排班请求!$B:$R,10,FALSE)&amp;"-"&amp;VLOOKUP(C52,排班请求!$B:$R,11,FALSE),"")</f>
        <v/>
      </c>
      <c r="B52" s="147"/>
      <c r="C52" s="148"/>
      <c r="D52" s="149"/>
      <c r="E52" s="149"/>
      <c r="F52" s="155"/>
      <c r="G52" s="158"/>
      <c r="H52" s="152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261"/>
      <c r="AQ52" s="102">
        <f t="shared" si="9"/>
        <v>0</v>
      </c>
      <c r="AR52" s="255"/>
    </row>
    <row r="53" s="88" customFormat="1" ht="60" customHeight="1" spans="1:44">
      <c r="A53" s="147"/>
      <c r="B53" s="147"/>
      <c r="C53" s="166"/>
      <c r="D53" s="167"/>
      <c r="E53" s="167"/>
      <c r="F53" s="168"/>
      <c r="G53" s="169"/>
      <c r="H53" s="170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  <c r="AO53" s="197"/>
      <c r="AP53" s="268"/>
      <c r="AQ53" s="269"/>
      <c r="AR53" s="255"/>
    </row>
    <row r="54" s="88" customFormat="1" ht="72" customHeight="1" spans="1:43">
      <c r="A54" s="89"/>
      <c r="B54" s="89"/>
      <c r="C54" s="171"/>
      <c r="D54" s="171"/>
      <c r="E54" s="171"/>
      <c r="F54" s="171"/>
      <c r="G54" s="171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1"/>
    </row>
    <row r="55" s="88" customFormat="1" ht="72" customHeight="1" spans="1:43">
      <c r="A55" s="89"/>
      <c r="B55" s="89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</row>
    <row r="56" s="88" customFormat="1" ht="72" customHeight="1" spans="1:43">
      <c r="A56" s="89"/>
      <c r="B56" s="89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>
        <v>2</v>
      </c>
      <c r="V56" s="171"/>
      <c r="W56" s="171">
        <v>1</v>
      </c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  <c r="AI56" s="171"/>
      <c r="AJ56" s="171"/>
      <c r="AK56" s="171"/>
      <c r="AL56" s="171"/>
      <c r="AM56" s="171"/>
      <c r="AN56" s="171"/>
      <c r="AO56" s="171"/>
      <c r="AP56" s="171"/>
      <c r="AQ56" s="171"/>
    </row>
    <row r="57" s="88" customFormat="1" ht="72" customHeight="1" spans="1:43">
      <c r="A57" s="89"/>
      <c r="B57" s="89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</row>
    <row r="58" s="88" customFormat="1" ht="72" customHeight="1" spans="1:43">
      <c r="A58" s="89"/>
      <c r="B58" s="89"/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  <c r="N58" s="171"/>
      <c r="O58" s="171"/>
      <c r="P58" s="171"/>
      <c r="Q58" s="171"/>
      <c r="R58" s="171"/>
      <c r="S58" s="171">
        <v>1</v>
      </c>
      <c r="T58" s="171"/>
      <c r="U58" s="171"/>
      <c r="V58" s="171"/>
      <c r="W58" s="171">
        <v>2</v>
      </c>
      <c r="X58" s="171"/>
      <c r="Y58" s="171"/>
      <c r="Z58" s="171"/>
      <c r="AA58" s="171"/>
      <c r="AB58" s="171"/>
      <c r="AC58" s="171"/>
      <c r="AD58" s="171"/>
      <c r="AE58" s="171"/>
      <c r="AF58" s="171"/>
      <c r="AG58" s="171"/>
      <c r="AH58" s="171"/>
      <c r="AI58" s="171"/>
      <c r="AJ58" s="171"/>
      <c r="AK58" s="171"/>
      <c r="AL58" s="171"/>
      <c r="AM58" s="171"/>
      <c r="AN58" s="171"/>
      <c r="AO58" s="171"/>
      <c r="AP58" s="171"/>
      <c r="AQ58" s="171"/>
    </row>
    <row r="59" s="88" customFormat="1" ht="72" customHeight="1" spans="1:43">
      <c r="A59" s="89"/>
      <c r="B59" s="89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  <c r="AI59" s="171"/>
      <c r="AJ59" s="171"/>
      <c r="AK59" s="171"/>
      <c r="AL59" s="171"/>
      <c r="AM59" s="171"/>
      <c r="AN59" s="171"/>
      <c r="AO59" s="171"/>
      <c r="AP59" s="171"/>
      <c r="AQ59" s="171"/>
    </row>
    <row r="60" s="88" customFormat="1" ht="72" customHeight="1" spans="1:43">
      <c r="A60" s="89"/>
      <c r="B60" s="89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</row>
    <row r="61" s="88" customFormat="1" ht="72" customHeight="1" spans="1:43">
      <c r="A61" s="89"/>
      <c r="B61" s="89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71"/>
      <c r="AK61" s="171"/>
      <c r="AL61" s="171"/>
      <c r="AM61" s="171"/>
      <c r="AN61" s="171"/>
      <c r="AO61" s="171"/>
      <c r="AP61" s="171"/>
      <c r="AQ61" s="171"/>
    </row>
    <row r="62" s="88" customFormat="1" ht="72" customHeight="1" spans="1:43">
      <c r="A62" s="89"/>
      <c r="B62" s="89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171"/>
      <c r="AB62" s="171"/>
      <c r="AC62" s="171"/>
      <c r="AD62" s="171"/>
      <c r="AE62" s="171"/>
      <c r="AF62" s="171"/>
      <c r="AG62" s="171"/>
      <c r="AH62" s="171"/>
      <c r="AI62" s="171"/>
      <c r="AJ62" s="171"/>
      <c r="AK62" s="171"/>
      <c r="AL62" s="171"/>
      <c r="AM62" s="171"/>
      <c r="AN62" s="171"/>
      <c r="AO62" s="171"/>
      <c r="AP62" s="171"/>
      <c r="AQ62" s="171"/>
    </row>
    <row r="63" s="88" customFormat="1" ht="72" customHeight="1" spans="1:43">
      <c r="A63" s="89"/>
      <c r="B63" s="89"/>
      <c r="C63" s="171"/>
      <c r="D63" s="171"/>
      <c r="E63" s="171"/>
      <c r="F63" s="171"/>
      <c r="G63" s="171"/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</row>
    <row r="64" s="88" customFormat="1" ht="72" customHeight="1" spans="1:43">
      <c r="A64" s="89"/>
      <c r="B64" s="89"/>
      <c r="C64" s="171"/>
      <c r="D64" s="171"/>
      <c r="E64" s="171"/>
      <c r="F64" s="171"/>
      <c r="G64" s="171"/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</row>
    <row r="65" s="88" customFormat="1" ht="72" customHeight="1" spans="1:43">
      <c r="A65" s="89"/>
      <c r="B65" s="89"/>
      <c r="C65" s="171"/>
      <c r="D65" s="171"/>
      <c r="E65" s="171"/>
      <c r="F65" s="171"/>
      <c r="G65" s="171"/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71"/>
      <c r="AK65" s="171"/>
      <c r="AL65" s="171"/>
      <c r="AM65" s="171"/>
      <c r="AN65" s="171"/>
      <c r="AO65" s="171"/>
      <c r="AP65" s="171"/>
      <c r="AQ65" s="171"/>
    </row>
    <row r="66" s="88" customFormat="1" ht="72" customHeight="1" spans="1:43">
      <c r="A66" s="89"/>
      <c r="B66" s="89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</row>
    <row r="67" s="88" customFormat="1" ht="72" customHeight="1" spans="1:43">
      <c r="A67" s="89"/>
      <c r="B67" s="89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  <c r="AQ67" s="171"/>
    </row>
    <row r="68" s="88" customFormat="1" ht="72" customHeight="1" spans="1:43">
      <c r="A68" s="89"/>
      <c r="B68" s="89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</row>
    <row r="69" s="88" customFormat="1" ht="72" customHeight="1" spans="1:43">
      <c r="A69" s="89"/>
      <c r="B69" s="89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  <c r="AI69" s="171"/>
      <c r="AJ69" s="171"/>
      <c r="AK69" s="171"/>
      <c r="AL69" s="171"/>
      <c r="AM69" s="171"/>
      <c r="AN69" s="171"/>
      <c r="AO69" s="171"/>
      <c r="AP69" s="171"/>
      <c r="AQ69" s="171"/>
    </row>
    <row r="70" s="88" customFormat="1" ht="72" customHeight="1" spans="1:43">
      <c r="A70" s="89"/>
      <c r="B70" s="89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</row>
    <row r="71" s="88" customFormat="1" ht="72" customHeight="1" spans="1:43">
      <c r="A71" s="89"/>
      <c r="B71" s="89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</row>
    <row r="72" s="88" customFormat="1" ht="72" customHeight="1" spans="1:43">
      <c r="A72" s="89"/>
      <c r="B72" s="89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</row>
    <row r="73" s="88" customFormat="1" ht="72" customHeight="1" spans="1:43">
      <c r="A73" s="89"/>
      <c r="B73" s="89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</row>
    <row r="74" s="88" customFormat="1" ht="72" customHeight="1" spans="1:43">
      <c r="A74" s="89"/>
      <c r="B74" s="89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</row>
    <row r="75" s="88" customFormat="1" ht="72" customHeight="1" spans="1:43">
      <c r="A75" s="89"/>
      <c r="B75" s="89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</row>
    <row r="76" s="88" customFormat="1" ht="72" customHeight="1" spans="1:43">
      <c r="A76" s="89"/>
      <c r="B76" s="89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</row>
    <row r="77" s="88" customFormat="1" ht="72" customHeight="1" spans="1:43">
      <c r="A77" s="89"/>
      <c r="B77" s="89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</row>
    <row r="78" s="88" customFormat="1" ht="72" customHeight="1" spans="1:43">
      <c r="A78" s="89"/>
      <c r="B78" s="89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</row>
    <row r="79" s="88" customFormat="1" ht="72" customHeight="1" spans="1:43">
      <c r="A79" s="89"/>
      <c r="B79" s="89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</row>
    <row r="80" s="88" customFormat="1" ht="72" customHeight="1" spans="1:43">
      <c r="A80" s="89"/>
      <c r="B80" s="89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</row>
    <row r="81" s="88" customFormat="1" ht="72" customHeight="1" spans="1:43">
      <c r="A81" s="89"/>
      <c r="B81" s="89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</row>
    <row r="82" s="88" customFormat="1" ht="72" customHeight="1" spans="1:43">
      <c r="A82" s="89"/>
      <c r="B82" s="89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</row>
    <row r="83" s="88" customFormat="1" ht="72" customHeight="1" spans="1:43">
      <c r="A83" s="89"/>
      <c r="B83" s="89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</row>
    <row r="84" s="88" customFormat="1" ht="72" customHeight="1" spans="1:43">
      <c r="A84" s="89"/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</row>
    <row r="85" s="88" customFormat="1" ht="72" customHeight="1" spans="1:43">
      <c r="A85" s="89"/>
      <c r="B85" s="89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</row>
    <row r="86" s="88" customFormat="1" ht="72" customHeight="1" spans="1:43">
      <c r="A86" s="89"/>
      <c r="B86" s="89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</row>
    <row r="87" s="88" customFormat="1" ht="72" customHeight="1" spans="1:43">
      <c r="A87" s="89"/>
      <c r="B87" s="89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</row>
  </sheetData>
  <mergeCells count="144">
    <mergeCell ref="C1:F1"/>
    <mergeCell ref="G1:H1"/>
    <mergeCell ref="K1:AI1"/>
    <mergeCell ref="AL1:AO1"/>
    <mergeCell ref="C2:E2"/>
    <mergeCell ref="F2:H2"/>
    <mergeCell ref="AL2:AN2"/>
    <mergeCell ref="AO2:AQ2"/>
    <mergeCell ref="C3:E3"/>
    <mergeCell ref="F3:H3"/>
    <mergeCell ref="AL3:AN3"/>
    <mergeCell ref="AO3:AQ3"/>
    <mergeCell ref="C4:E4"/>
    <mergeCell ref="F4:H4"/>
    <mergeCell ref="M4:V4"/>
    <mergeCell ref="Z4:AB4"/>
    <mergeCell ref="AC4:AE4"/>
    <mergeCell ref="AF4:AH4"/>
    <mergeCell ref="AL4:AN4"/>
    <mergeCell ref="AO4:AQ4"/>
    <mergeCell ref="C5:E5"/>
    <mergeCell ref="F5:H5"/>
    <mergeCell ref="M5:V5"/>
    <mergeCell ref="Z5:AB5"/>
    <mergeCell ref="AC5:AE5"/>
    <mergeCell ref="AF5:AH5"/>
    <mergeCell ref="AL5:AN5"/>
    <mergeCell ref="AO5:AQ5"/>
    <mergeCell ref="C6:E6"/>
    <mergeCell ref="F6:H6"/>
    <mergeCell ref="M6:V6"/>
    <mergeCell ref="Z6:AB6"/>
    <mergeCell ref="AC6:AE6"/>
    <mergeCell ref="AF6:AH6"/>
    <mergeCell ref="AL6:AN6"/>
    <mergeCell ref="AO6:AQ6"/>
    <mergeCell ref="C7:E7"/>
    <mergeCell ref="F7:H7"/>
    <mergeCell ref="M7:V7"/>
    <mergeCell ref="Z7:AB7"/>
    <mergeCell ref="AC7:AE7"/>
    <mergeCell ref="AF7:AH7"/>
    <mergeCell ref="AL7:AN7"/>
    <mergeCell ref="AO7:AQ7"/>
    <mergeCell ref="C8:E8"/>
    <mergeCell ref="F8:H8"/>
    <mergeCell ref="Z8:AB8"/>
    <mergeCell ref="AC8:AE8"/>
    <mergeCell ref="AF8:AH8"/>
    <mergeCell ref="AL8:AN8"/>
    <mergeCell ref="AO8:AQ8"/>
    <mergeCell ref="D9:E9"/>
    <mergeCell ref="F9:H9"/>
    <mergeCell ref="D10:E10"/>
    <mergeCell ref="F10:G10"/>
    <mergeCell ref="C11:G11"/>
    <mergeCell ref="C12:G12"/>
    <mergeCell ref="C13:G13"/>
    <mergeCell ref="C14:G14"/>
    <mergeCell ref="C15:G15"/>
    <mergeCell ref="C16:G16"/>
    <mergeCell ref="A17:B17"/>
    <mergeCell ref="C17:E17"/>
    <mergeCell ref="F17:G17"/>
    <mergeCell ref="A11:A12"/>
    <mergeCell ref="A13:A14"/>
    <mergeCell ref="A15:A16"/>
    <mergeCell ref="B11:B12"/>
    <mergeCell ref="B13:B14"/>
    <mergeCell ref="B15:B16"/>
    <mergeCell ref="AQ18:AQ19"/>
    <mergeCell ref="AQ20:AQ21"/>
    <mergeCell ref="AQ22:AQ23"/>
    <mergeCell ref="AQ24:AQ25"/>
    <mergeCell ref="AQ26:AQ27"/>
    <mergeCell ref="AQ28:AQ29"/>
    <mergeCell ref="AQ30:AQ31"/>
    <mergeCell ref="AQ32:AQ33"/>
    <mergeCell ref="AQ34:AQ35"/>
    <mergeCell ref="AQ36:AQ37"/>
    <mergeCell ref="AQ38:AQ39"/>
    <mergeCell ref="AQ40:AQ41"/>
    <mergeCell ref="AQ42:AQ43"/>
    <mergeCell ref="AQ44:AQ45"/>
    <mergeCell ref="AQ46:AQ47"/>
    <mergeCell ref="AQ48:AQ49"/>
    <mergeCell ref="AQ50:AQ51"/>
    <mergeCell ref="AQ52:AQ53"/>
    <mergeCell ref="L2:V3"/>
    <mergeCell ref="Z2:AH3"/>
    <mergeCell ref="A18:B19"/>
    <mergeCell ref="C18:E19"/>
    <mergeCell ref="F18:G19"/>
    <mergeCell ref="A20:B21"/>
    <mergeCell ref="C20:E21"/>
    <mergeCell ref="F20:G21"/>
    <mergeCell ref="A22:B23"/>
    <mergeCell ref="C22:E23"/>
    <mergeCell ref="F22:G23"/>
    <mergeCell ref="A24:B25"/>
    <mergeCell ref="C24:E25"/>
    <mergeCell ref="F24:G25"/>
    <mergeCell ref="A26:B27"/>
    <mergeCell ref="C26:E27"/>
    <mergeCell ref="F26:G27"/>
    <mergeCell ref="A28:B29"/>
    <mergeCell ref="C28:E29"/>
    <mergeCell ref="F28:G29"/>
    <mergeCell ref="A30:B31"/>
    <mergeCell ref="C30:E31"/>
    <mergeCell ref="F30:G31"/>
    <mergeCell ref="A32:B33"/>
    <mergeCell ref="C32:E33"/>
    <mergeCell ref="F32:G33"/>
    <mergeCell ref="A34:B35"/>
    <mergeCell ref="C34:E35"/>
    <mergeCell ref="F34:G35"/>
    <mergeCell ref="A36:B37"/>
    <mergeCell ref="C36:E37"/>
    <mergeCell ref="F36:G37"/>
    <mergeCell ref="A38:B39"/>
    <mergeCell ref="C38:E39"/>
    <mergeCell ref="F38:G39"/>
    <mergeCell ref="A40:B41"/>
    <mergeCell ref="C40:E41"/>
    <mergeCell ref="F40:G41"/>
    <mergeCell ref="A42:B43"/>
    <mergeCell ref="C42:E43"/>
    <mergeCell ref="F42:G43"/>
    <mergeCell ref="A44:B45"/>
    <mergeCell ref="C44:E45"/>
    <mergeCell ref="F44:G45"/>
    <mergeCell ref="A46:B47"/>
    <mergeCell ref="C46:E47"/>
    <mergeCell ref="F46:G47"/>
    <mergeCell ref="A48:B49"/>
    <mergeCell ref="C48:E49"/>
    <mergeCell ref="F48:G49"/>
    <mergeCell ref="A50:B51"/>
    <mergeCell ref="C50:E51"/>
    <mergeCell ref="F50:G51"/>
    <mergeCell ref="A52:B53"/>
    <mergeCell ref="C52:E53"/>
    <mergeCell ref="F52:G53"/>
  </mergeCells>
  <conditionalFormatting sqref="H21:AP21">
    <cfRule type="cellIs" dxfId="0" priority="51" operator="equal">
      <formula>1</formula>
    </cfRule>
    <cfRule type="cellIs" dxfId="1" priority="50" operator="equal">
      <formula>2</formula>
    </cfRule>
    <cfRule type="cellIs" dxfId="2" priority="49" operator="equal">
      <formula>3</formula>
    </cfRule>
  </conditionalFormatting>
  <conditionalFormatting sqref="H23:AP23">
    <cfRule type="cellIs" dxfId="0" priority="48" operator="equal">
      <formula>1</formula>
    </cfRule>
    <cfRule type="cellIs" dxfId="1" priority="47" operator="equal">
      <formula>2</formula>
    </cfRule>
    <cfRule type="cellIs" dxfId="2" priority="46" operator="equal">
      <formula>3</formula>
    </cfRule>
  </conditionalFormatting>
  <conditionalFormatting sqref="H25:AP25">
    <cfRule type="cellIs" dxfId="0" priority="45" operator="equal">
      <formula>1</formula>
    </cfRule>
    <cfRule type="cellIs" dxfId="1" priority="44" operator="equal">
      <formula>2</formula>
    </cfRule>
    <cfRule type="cellIs" dxfId="2" priority="43" operator="equal">
      <formula>3</formula>
    </cfRule>
  </conditionalFormatting>
  <conditionalFormatting sqref="H27:AP27">
    <cfRule type="cellIs" dxfId="0" priority="42" operator="equal">
      <formula>1</formula>
    </cfRule>
    <cfRule type="cellIs" dxfId="1" priority="41" operator="equal">
      <formula>2</formula>
    </cfRule>
    <cfRule type="cellIs" dxfId="2" priority="40" operator="equal">
      <formula>3</formula>
    </cfRule>
  </conditionalFormatting>
  <conditionalFormatting sqref="H29:AP29">
    <cfRule type="cellIs" dxfId="0" priority="39" operator="equal">
      <formula>1</formula>
    </cfRule>
    <cfRule type="cellIs" dxfId="1" priority="38" operator="equal">
      <formula>2</formula>
    </cfRule>
    <cfRule type="cellIs" dxfId="2" priority="37" operator="equal">
      <formula>3</formula>
    </cfRule>
  </conditionalFormatting>
  <conditionalFormatting sqref="H31:AP31">
    <cfRule type="cellIs" dxfId="0" priority="36" operator="equal">
      <formula>1</formula>
    </cfRule>
    <cfRule type="cellIs" dxfId="1" priority="35" operator="equal">
      <formula>2</formula>
    </cfRule>
    <cfRule type="cellIs" dxfId="2" priority="34" operator="equal">
      <formula>3</formula>
    </cfRule>
  </conditionalFormatting>
  <conditionalFormatting sqref="H33:AP33">
    <cfRule type="cellIs" dxfId="0" priority="33" operator="equal">
      <formula>1</formula>
    </cfRule>
    <cfRule type="cellIs" dxfId="1" priority="32" operator="equal">
      <formula>2</formula>
    </cfRule>
    <cfRule type="cellIs" dxfId="2" priority="31" operator="equal">
      <formula>3</formula>
    </cfRule>
  </conditionalFormatting>
  <conditionalFormatting sqref="H35:AP35">
    <cfRule type="cellIs" dxfId="0" priority="30" operator="equal">
      <formula>1</formula>
    </cfRule>
    <cfRule type="cellIs" dxfId="1" priority="29" operator="equal">
      <formula>2</formula>
    </cfRule>
    <cfRule type="cellIs" dxfId="2" priority="28" operator="equal">
      <formula>3</formula>
    </cfRule>
  </conditionalFormatting>
  <conditionalFormatting sqref="H37:AP37">
    <cfRule type="cellIs" dxfId="0" priority="27" operator="equal">
      <formula>1</formula>
    </cfRule>
    <cfRule type="cellIs" dxfId="1" priority="26" operator="equal">
      <formula>2</formula>
    </cfRule>
    <cfRule type="cellIs" dxfId="2" priority="25" operator="equal">
      <formula>3</formula>
    </cfRule>
  </conditionalFormatting>
  <conditionalFormatting sqref="H39:AP39">
    <cfRule type="cellIs" dxfId="0" priority="24" operator="equal">
      <formula>1</formula>
    </cfRule>
    <cfRule type="cellIs" dxfId="1" priority="23" operator="equal">
      <formula>2</formula>
    </cfRule>
    <cfRule type="cellIs" dxfId="2" priority="22" operator="equal">
      <formula>3</formula>
    </cfRule>
  </conditionalFormatting>
  <conditionalFormatting sqref="H41:AP41">
    <cfRule type="cellIs" dxfId="0" priority="21" operator="equal">
      <formula>1</formula>
    </cfRule>
    <cfRule type="cellIs" dxfId="1" priority="20" operator="equal">
      <formula>2</formula>
    </cfRule>
    <cfRule type="cellIs" dxfId="2" priority="19" operator="equal">
      <formula>3</formula>
    </cfRule>
  </conditionalFormatting>
  <conditionalFormatting sqref="H43:AP43">
    <cfRule type="cellIs" dxfId="0" priority="18" operator="equal">
      <formula>1</formula>
    </cfRule>
    <cfRule type="cellIs" dxfId="1" priority="17" operator="equal">
      <formula>2</formula>
    </cfRule>
    <cfRule type="cellIs" dxfId="2" priority="16" operator="equal">
      <formula>3</formula>
    </cfRule>
  </conditionalFormatting>
  <conditionalFormatting sqref="H45:AP45">
    <cfRule type="cellIs" dxfId="0" priority="15" operator="equal">
      <formula>1</formula>
    </cfRule>
    <cfRule type="cellIs" dxfId="1" priority="14" operator="equal">
      <formula>2</formula>
    </cfRule>
    <cfRule type="cellIs" dxfId="2" priority="13" operator="equal">
      <formula>3</formula>
    </cfRule>
  </conditionalFormatting>
  <conditionalFormatting sqref="H47:AP47">
    <cfRule type="cellIs" dxfId="0" priority="12" operator="equal">
      <formula>1</formula>
    </cfRule>
    <cfRule type="cellIs" dxfId="1" priority="11" operator="equal">
      <formula>2</formula>
    </cfRule>
    <cfRule type="cellIs" dxfId="2" priority="10" operator="equal">
      <formula>3</formula>
    </cfRule>
  </conditionalFormatting>
  <conditionalFormatting sqref="H49:AP49">
    <cfRule type="cellIs" dxfId="0" priority="9" operator="equal">
      <formula>1</formula>
    </cfRule>
    <cfRule type="cellIs" dxfId="1" priority="8" operator="equal">
      <formula>2</formula>
    </cfRule>
    <cfRule type="cellIs" dxfId="2" priority="7" operator="equal">
      <formula>3</formula>
    </cfRule>
  </conditionalFormatting>
  <conditionalFormatting sqref="H51:AP51">
    <cfRule type="cellIs" dxfId="0" priority="6" operator="equal">
      <formula>1</formula>
    </cfRule>
    <cfRule type="cellIs" dxfId="1" priority="5" operator="equal">
      <formula>2</formula>
    </cfRule>
    <cfRule type="cellIs" dxfId="2" priority="4" operator="equal">
      <formula>3</formula>
    </cfRule>
  </conditionalFormatting>
  <conditionalFormatting sqref="H53:AP53">
    <cfRule type="cellIs" dxfId="0" priority="3" operator="equal">
      <formula>1</formula>
    </cfRule>
    <cfRule type="cellIs" dxfId="1" priority="2" operator="equal">
      <formula>2</formula>
    </cfRule>
    <cfRule type="cellIs" dxfId="2" priority="1" operator="equal">
      <formula>3</formula>
    </cfRule>
  </conditionalFormatting>
  <conditionalFormatting sqref="H18:AP19">
    <cfRule type="cellIs" dxfId="0" priority="57" operator="equal">
      <formula>1</formula>
    </cfRule>
    <cfRule type="cellIs" dxfId="1" priority="56" operator="equal">
      <formula>2</formula>
    </cfRule>
    <cfRule type="cellIs" dxfId="2" priority="55" operator="equal">
      <formula>3</formula>
    </cfRule>
  </conditionalFormatting>
  <conditionalFormatting sqref="H20:AP20 H22:AP22 H24:AP24 H26:AP26 H28:AP28 H30:AP30 H32:AP32 H34:AP34 H36:AP36 H38:AP38 H40:AP40 H42:AP42 H44:AP44 H46:AP46 H48:AP48 H50:AP50 H52:AP52">
    <cfRule type="cellIs" dxfId="0" priority="54" operator="equal">
      <formula>1</formula>
    </cfRule>
    <cfRule type="cellIs" dxfId="1" priority="53" operator="equal">
      <formula>2</formula>
    </cfRule>
    <cfRule type="cellIs" dxfId="2" priority="52" operator="equal">
      <formula>3</formula>
    </cfRule>
  </conditionalFormatting>
  <dataValidations count="3">
    <dataValidation type="list" allowBlank="1" showInputMessage="1" showErrorMessage="1" sqref="H19:AP19 H21:AP21 H23:AP23 H25:AP25 H27:AP27 H29:AP29 H31:AP31 H33:AP33 H35:AP35 H37:AP37 H39:AP39 H41:AP41 H43:AP43 H45:AP45 H47:AP47 H49:AP49 H51:AP51 H53:AP53">
      <formula1>工时配置!$BD$4:$BD$30</formula1>
    </dataValidation>
    <dataValidation type="list" allowBlank="1" showInputMessage="1" showErrorMessage="1" sqref="C18:E53">
      <formula1>排班请求!$B$6:$B$26</formula1>
    </dataValidation>
    <dataValidation type="list" allowBlank="1" showInputMessage="1" sqref="F48:G49">
      <formula1>"服务,汇传,外卖,泊位,凉菜,分凉菜,开早,发起,调理,品管,炒制,生产,洗碗,日清,周清,打烊,预烊,训练,收货,盘点,派单"</formula1>
    </dataValidation>
  </dataValidations>
  <pageMargins left="0.432638888888889" right="0.118055555555556" top="0.235416666666667" bottom="0.275" header="0.15625" footer="0.196527777777778"/>
  <pageSetup paperSize="9" scale="2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主页</vt:lpstr>
      <vt:lpstr>TC预估</vt:lpstr>
      <vt:lpstr>工时配置</vt:lpstr>
      <vt:lpstr>排班请求</vt:lpstr>
      <vt:lpstr>管理组班表&amp;事项</vt:lpstr>
      <vt:lpstr>星期一</vt:lpstr>
      <vt:lpstr>星期二</vt:lpstr>
      <vt:lpstr>星期三</vt:lpstr>
      <vt:lpstr>星期四</vt:lpstr>
      <vt:lpstr>星期五</vt:lpstr>
      <vt:lpstr>星期六</vt:lpstr>
      <vt:lpstr>星期日</vt:lpstr>
      <vt:lpstr>工时汇总</vt:lpstr>
      <vt:lpstr>工资计算单</vt:lpstr>
      <vt:lpstr>个人工资查询</vt:lpstr>
      <vt:lpstr>帮助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FW</dc:creator>
  <cp:lastModifiedBy>Administrator</cp:lastModifiedBy>
  <dcterms:created xsi:type="dcterms:W3CDTF">2019-01-16T03:24:00Z</dcterms:created>
  <dcterms:modified xsi:type="dcterms:W3CDTF">2021-05-29T02:21:37Z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eadingLayout">
    <vt:bool>false</vt:bool>
  </property>
  <property fmtid="{D5CDD505-2E9C-101B-9397-08002B2CF9AE}" pid="4" name="KSOTemplateUUID">
    <vt:lpwstr>v1.0_mb_jRRGB3dGCdf8F+Kkr380CA==</vt:lpwstr>
  </property>
  <property fmtid="{D5CDD505-2E9C-101B-9397-08002B2CF9AE}" pid="5" name="KSORubyTemplateID" linkTarget="0">
    <vt:lpwstr>20</vt:lpwstr>
  </property>
</Properties>
</file>